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1\"/>
    </mc:Choice>
  </mc:AlternateContent>
  <bookViews>
    <workbookView xWindow="-15" yWindow="-15" windowWidth="9570" windowHeight="8565"/>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38" i="11" l="1"/>
  <c r="F39" i="10"/>
  <c r="F38" i="10"/>
  <c r="D35" i="10"/>
  <c r="D36" i="11"/>
  <c r="D34" i="10"/>
  <c r="D30" i="10" l="1"/>
  <c r="E8" i="29"/>
  <c r="D32" i="10"/>
  <c r="E10" i="29"/>
  <c r="D10" i="29"/>
  <c r="E9" i="29"/>
  <c r="D9" i="29"/>
  <c r="D8" i="29"/>
  <c r="D7" i="29"/>
  <c r="D11" i="30"/>
  <c r="D10" i="30"/>
  <c r="D9" i="30"/>
  <c r="D8" i="30"/>
  <c r="D7" i="30"/>
  <c r="E11" i="30"/>
  <c r="E10" i="30"/>
  <c r="E8" i="30"/>
  <c r="D35" i="11"/>
  <c r="E9" i="30" s="1"/>
  <c r="D34" i="11"/>
  <c r="E7" i="29" l="1"/>
  <c r="D33" i="11"/>
  <c r="E7" i="30"/>
  <c r="E6" i="29"/>
  <c r="D31" i="10"/>
  <c r="D5" i="29" l="1"/>
  <c r="N40" i="10"/>
  <c r="N30" i="10" l="1"/>
  <c r="D6" i="30" l="1"/>
  <c r="Q33" i="10" l="1"/>
  <c r="D6" i="29" l="1"/>
  <c r="D32" i="11"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<sst xmlns="http://schemas.openxmlformats.org/spreadsheetml/2006/main" count="369" uniqueCount="154">
  <si>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</si>
  <si>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</si>
  <si>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</si>
  <si>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</si>
  <si>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</si>
  <si>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</si>
  <si>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</si>
  <si>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</si>
  <si>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</si>
  <si>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</si>
  <si>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</si>
  <si>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</si>
  <si>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</si>
  <si>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</si>
  <si>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</si>
  <si>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</si>
  <si>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</si>
  <si>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</si>
  <si>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</si>
  <si>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</si>
  <si>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</si>
  <si>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</si>
  <si>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</si>
  <si>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</si>
  <si>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</si>
  <si>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</si>
  <si>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</si>
  <si>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</si>
  <si>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</si>
  <si>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</si>
  <si>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</si>
  <si>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</si>
  <si>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</si>
  <si>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</si>
  <si>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</si>
  <si>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</si>
  <si>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</si>
  <si>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</si>
  <si>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</si>
  <si>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</si>
  <si>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</si>
  <si>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</si>
  <si>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</si>
  <si>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</si>
  <si>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</si>
  <si>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</si>
  <si>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</si>
  <si>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</si>
  <si>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</si>
  <si>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</si>
  <si>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</si>
  <si>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</si>
  <si>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</si>
  <si>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</si>
  <si>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</si>
  <si>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</si>
  <si>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</si>
  <si>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</si>
  <si>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</si>
  <si>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</si>
  <si>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</si>
  <si>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</si>
  <si>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</si>
  <si>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</si>
  <si>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</si>
  <si>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</si>
  <si>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</si>
  <si>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</si>
  <si>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</si>
  <si>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</si>
  <si>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</si>
  <si>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</si>
  <si>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</si>
  <si>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</si>
  <si>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</si>
  <si>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</si>
  <si>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</si>
  <si>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</si>
  <si>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</si>
  <si>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</si>
  <si>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</si>
  <si>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</si>
  <si>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</si>
  <si>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</si>
  <si>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</si>
  <si>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</si>
  <si>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</si>
  <si>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</si>
  <si>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</si>
  <si>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</si>
  <si>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</si>
  <si>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</si>
  <si>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</si>
  <si>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</si>
  <si>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</si>
  <si>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</si>
  <si>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</si>
  <si>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</si>
  <si>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</si>
  <si>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</si>
  <si>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</si>
  <si>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</si>
  <si>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</si>
  <si>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</si>
  <si>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</si>
  <si>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</si>
  <si>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</si>
  <si>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</si>
  <si>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</si>
  <si>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</si>
  <si>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</si>
  <si>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</si>
  <si>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</si>
  <si>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</si>
  <si>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</si>
  <si>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</si>
  <si>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</si>
  <si>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</si>
  <si>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</si>
  <si>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</si>
  <si>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</si>
  <si>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</si>
  <si>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</si>
  <si>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</si>
  <si>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</si>
  <si>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</si>
  <si>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</si>
  <si>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</si>
  <si>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</si>
  <si>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</si>
  <si>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</si>
  <si>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</si>
  <si>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</si>
  <si>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</si>
  <si>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</si>
  <si>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</si>
  <si>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</si>
  <si>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</si>
  <si>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31/06/2020</t>
  </si>
  <si>
    <t>31/09/2020</t>
  </si>
  <si>
    <t>31/11/2020</t>
  </si>
  <si>
    <t>GESTIONAR SOLICITUDES Y CORRESPONDENCIA     HOJA DE VIDA DE INDICADORES POR PROCESO</t>
  </si>
  <si>
    <t>31/10/2020|</t>
  </si>
  <si>
    <t>30/11/2020|</t>
  </si>
  <si>
    <t>A pesar de existir requerimientos vencidos, la cantidad de peticiones que llegan a la Secretaria es mayor, pero existe oportunidad en la respuesta brindada y se mantiene en un rango de bueno</t>
  </si>
  <si>
    <t>Por tramite de prestaciones sociales enviadas al correo institucional lilianaburgos@narino.gov.co , Queja por la desatención en el nombramiento de reemplazos de Secretaria y Celador en la Institución Educativa Nuestra Señora del Carmen del municipio de La Florida, por la implementación de plan de alternancia en el municipio de la Unión, debido al contagio existente,  por descuento no autorizado, por no reportar  un auxiliar administrativo ante ente de control y por falta de tramite de prestaciones sociales</t>
  </si>
  <si>
    <t>La encuesta de Satisfacción  será aplicaca a partir del  1 de julio con corte a 30 de  Diciembre de 2021</t>
  </si>
  <si>
    <t>Demora en trámite de revisión y radicación de prestaciones sociales,  Denuncia por presunto acoso sexual  y  queja en contra de una celadora, por descuentos no autorizados y Por demora en trámite de prestaciones</t>
  </si>
  <si>
    <t>Queja presentada por docente en contra de un rector, se realiza con Tutela, Queja contra docentes por incumplimiento de funciones, Queja contra un auxiliar administrativo  por mal comportamiento, presentado por los padres de familia de la I.E.</t>
  </si>
  <si>
    <t>Plan de alternancia institucional los docentes se quejan porque no se los tuvo en cuenta para hacerlo, queja convocatoria PTA., Cita virtual no atendida y cierre de peticiones por parte de Victor Viveros, Acoso laboral de rector a un docente, queja por falta de expedición de certificados y paz y salvo, Queja por incumplimiento de un docente,  Falta de pago y afiliación a salud, Falta de revisión para pago del contrato No. 0606 de 2021  Por tramite de prestaciones</t>
  </si>
  <si>
    <t>Convocatoria Todos Aprender, por finalizar un requerimiento solicitando estampillas a una entidad gubernamental, Convocatoria Todos Aprender, Por falta de tramite oportuno en la expedición de certificados de salarios, por incumplimiento de funciones de docentes, por pago de intereses a la cesantía, y falta de pago de nóminas y Ausencia de un celador y falta de docente de química y ciencias naturales</t>
  </si>
  <si>
    <t>Queja en contra de docente que al parecer está realizando prácticas en contravención de los derechos de los menores estudiantes, queja de un grupo particular en contra de una docente, el pago de zona difícil acceso, por que no le han cancelado el incremento salarial de los anteriores meses, contra un celador que no se presento a laborar y ausentismo de docente</t>
  </si>
  <si>
    <t>El porcentaje de oportunidad de la Secretaria de Educación  se mantiene en un rango bueno, tratando de llegar al 100% en efectividad de las respuestas</t>
  </si>
  <si>
    <t xml:space="preserve">La Secretaria de  Educación se mantiene en rango superior, loq ue se evidencia en la oportunidad de respuestas, si bien es cierto hay algunos funcionarios y/o contratistas que han hecho vencer sus peticiones, la oportunidad de respusta en los demas  funcionarios se refleja en su compromiso de respuesta y atención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</si>
</sst>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31"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sz val="11"/>
      <name val="Calibri"/>
      <family val="2"/>
    </font>
    <font>
      <b/>
      <sz val="10"/>
      <color theme="1"/>
      <name val="Arial"/>
      <family val="2"/>
    </font>
    <font>
      <sz val="10"/>
      <color theme="1"/>
      <name val="Arial"/>
      <family val="2"/>
    </font>
    <font>
      <sz val="11"/>
      <color rgb="FF000000"/>
      <name val="Calibri"/>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xf numFmtId="0" fontId="28" fillId="0" borderId="0" applyNumberFormat="0" applyFill="0" applyBorder="0" applyAlignment="0" applyProtection="0"/>
  </cellStyleXfs>
  <cellXfs count="353">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4" fontId="15" fillId="0" borderId="36" xfId="0" applyNumberFormat="1" applyFont="1" applyBorder="1" applyAlignment="1">
      <alignment horizontal="center" vertical="center" wrapText="1"/>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0" fontId="1" fillId="0" borderId="8" xfId="0" applyFont="1" applyBorder="1" applyAlignment="1">
      <alignment horizontal="center" vertical="center" wrapText="1"/>
    </xf>
    <xf numFmtId="0" fontId="1" fillId="0" borderId="8" xfId="0" applyFont="1" applyBorder="1" applyAlignment="1">
      <alignment horizontal="center" vertical="center" wrapText="1"/>
    </xf>
    <xf numFmtId="14" fontId="18" fillId="0" borderId="3" xfId="0" applyNumberFormat="1" applyFont="1" applyBorder="1" applyAlignment="1">
      <alignment horizontal="center" vertical="center" wrapText="1"/>
    </xf>
    <xf numFmtId="0" fontId="18" fillId="0" borderId="2" xfId="0" applyFont="1" applyBorder="1"/>
    <xf numFmtId="0" fontId="18" fillId="0" borderId="0" xfId="0" applyFont="1"/>
    <xf numFmtId="9" fontId="18" fillId="0" borderId="0" xfId="1" applyFont="1"/>
    <xf numFmtId="0" fontId="19"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2" fillId="2" borderId="12" xfId="0" applyFont="1" applyFill="1" applyBorder="1" applyAlignment="1">
      <alignment horizontal="center" vertical="center" wrapText="1"/>
    </xf>
    <xf numFmtId="0" fontId="23" fillId="0" borderId="0" xfId="0" applyFont="1" applyFill="1" applyBorder="1" applyAlignment="1">
      <alignment horizontal="center"/>
    </xf>
    <xf numFmtId="0" fontId="23" fillId="0" borderId="0" xfId="0" applyFont="1" applyFill="1" applyBorder="1"/>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0" fontId="1" fillId="0" borderId="1" xfId="0" applyFont="1" applyBorder="1" applyAlignment="1">
      <alignment horizontal="left" vertical="center" wrapText="1"/>
    </xf>
    <xf numFmtId="10" fontId="0" fillId="0" borderId="0" xfId="0" applyNumberFormat="1" applyFill="1" applyBorder="1" applyAlignment="1" applyProtection="1">
      <alignment horizontal="center"/>
      <protection locked="0"/>
    </xf>
    <xf numFmtId="0" fontId="25" fillId="5" borderId="13" xfId="0" applyFont="1" applyFill="1" applyBorder="1" applyAlignment="1">
      <alignment horizontal="center" vertical="center" wrapText="1"/>
    </xf>
    <xf numFmtId="0" fontId="25"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24" fillId="0" borderId="1" xfId="0" applyFont="1" applyBorder="1" applyAlignment="1">
      <alignment horizontal="justify" vertical="center"/>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27" fillId="0" borderId="1" xfId="0" applyFont="1" applyBorder="1" applyAlignment="1">
      <alignment horizontal="left" vertical="center" wrapText="1"/>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165" fontId="0" fillId="0" borderId="39" xfId="1" applyNumberFormat="1" applyFont="1" applyFill="1" applyBorder="1" applyAlignment="1">
      <alignment horizontal="center" vertical="center"/>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8" fillId="0" borderId="7" xfId="0" applyNumberFormat="1" applyFont="1" applyBorder="1" applyAlignment="1">
      <alignment horizontal="center" vertical="center" wrapText="1"/>
    </xf>
    <xf numFmtId="0" fontId="1" fillId="0" borderId="1" xfId="0" applyFont="1" applyBorder="1" applyAlignment="1">
      <alignment horizontal="left"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26" fillId="0" borderId="1" xfId="0" applyFont="1" applyFill="1" applyBorder="1" applyAlignment="1">
      <alignment horizontal="center" vertical="center" wrapText="1"/>
    </xf>
    <xf numFmtId="0" fontId="1" fillId="0" borderId="1" xfId="2" applyFont="1" applyFill="1" applyBorder="1" applyAlignment="1">
      <alignment horizontal="center" vertical="center" wrapText="1"/>
    </xf>
    <xf numFmtId="10" fontId="0" fillId="0" borderId="2" xfId="0" applyNumberFormat="1" applyFill="1" applyBorder="1" applyAlignment="1">
      <alignment horizontal="center" vertical="center"/>
    </xf>
    <xf numFmtId="10" fontId="0" fillId="0" borderId="46" xfId="0" applyNumberFormat="1" applyFill="1" applyBorder="1" applyAlignment="1">
      <alignment horizontal="center" vertical="center"/>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9"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7" xfId="0" applyNumberFormat="1" applyFont="1" applyBorder="1" applyAlignment="1">
      <alignment horizontal="center" vertical="center" wrapText="1"/>
    </xf>
    <xf numFmtId="14" fontId="7" fillId="0" borderId="3" xfId="0" applyNumberFormat="1" applyFont="1" applyBorder="1" applyAlignment="1">
      <alignment horizontal="center" vertical="center" wrapText="1"/>
    </xf>
    <xf numFmtId="0" fontId="29" fillId="7" borderId="1" xfId="0" applyFont="1" applyFill="1" applyBorder="1" applyAlignment="1">
      <alignment horizontal="center" vertical="center" wrapText="1"/>
    </xf>
    <xf numFmtId="0" fontId="30" fillId="5" borderId="1" xfId="2" applyFont="1" applyFill="1" applyBorder="1" applyAlignment="1">
      <alignment horizontal="center" vertical="center" wrapText="1"/>
    </xf>
    <xf numFmtId="0" fontId="30" fillId="0" borderId="1" xfId="2" applyFont="1" applyFill="1" applyBorder="1" applyAlignment="1">
      <alignment horizontal="center" vertical="center" wrapText="1"/>
    </xf>
    <xf numFmtId="14" fontId="7" fillId="0" borderId="17" xfId="0" applyNumberFormat="1" applyFont="1" applyBorder="1" applyAlignment="1">
      <alignment horizontal="center" vertical="center" wrapText="1"/>
    </xf>
    <xf numFmtId="14" fontId="7" fillId="0" borderId="11" xfId="0" applyNumberFormat="1" applyFont="1" applyBorder="1" applyAlignment="1">
      <alignment horizontal="center" vertical="center" wrapText="1"/>
    </xf>
    <xf numFmtId="14" fontId="7" fillId="0" borderId="23"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5" fillId="7" borderId="31" xfId="0" applyFont="1" applyFill="1" applyBorder="1" applyAlignment="1">
      <alignment horizontal="center" vertical="center" wrapText="1"/>
    </xf>
    <xf numFmtId="0" fontId="25"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2" fontId="1" fillId="0" borderId="1" xfId="0" applyNumberFormat="1" applyFont="1" applyBorder="1" applyAlignment="1">
      <alignment vertical="center" wrapText="1"/>
    </xf>
    <xf numFmtId="2" fontId="0" fillId="0" borderId="1" xfId="0" applyNumberFormat="1" applyBorder="1" applyAlignment="1">
      <alignmen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2" fillId="0" borderId="0" xfId="0" applyFont="1" applyAlignment="1">
      <alignment horizontal="center"/>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16"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3" fillId="0" borderId="0" xfId="0" applyNumberFormat="1" applyFont="1" applyFill="1" applyBorder="1" applyAlignment="1" applyProtection="1">
      <alignment horizontal="center"/>
      <protection locked="0"/>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10" fontId="0" fillId="0" borderId="1" xfId="0" applyNumberFormat="1" applyFill="1" applyBorder="1" applyAlignment="1">
      <alignment horizontal="center" vertical="center"/>
    </xf>
    <xf numFmtId="10" fontId="1" fillId="0" borderId="1" xfId="0" applyNumberFormat="1" applyFont="1" applyFill="1" applyBorder="1" applyAlignment="1">
      <alignment horizontal="left" vertical="center" wrapText="1"/>
    </xf>
    <xf numFmtId="2" fontId="1" fillId="0" borderId="1" xfId="0" applyNumberFormat="1" applyFont="1" applyFill="1" applyBorder="1" applyAlignment="1">
      <alignment horizontal="left" vertical="center" wrapText="1"/>
    </xf>
    <xf numFmtId="2" fontId="0" fillId="0" borderId="1" xfId="0" applyNumberForma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1" xfId="0" applyFont="1" applyFill="1" applyBorder="1" applyAlignment="1">
      <alignment horizontal="left" vertical="center" wrapText="1"/>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13</c:v>
                </c:pt>
                <c:pt idx="1">
                  <c:v>7</c:v>
                </c:pt>
                <c:pt idx="2">
                  <c:v>4</c:v>
                </c:pt>
                <c:pt idx="3">
                  <c:v>15</c:v>
                </c:pt>
                <c:pt idx="4">
                  <c:v>13</c:v>
                </c:pt>
                <c:pt idx="5">
                  <c:v>8</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13</c:v>
                </c:pt>
                <c:pt idx="1">
                  <c:v>7</c:v>
                </c:pt>
                <c:pt idx="2">
                  <c:v>4</c:v>
                </c:pt>
                <c:pt idx="3">
                  <c:v>15</c:v>
                </c:pt>
                <c:pt idx="4">
                  <c:v>13</c:v>
                </c:pt>
                <c:pt idx="5">
                  <c:v>8</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0.46153846153846156</c:v>
                </c:pt>
                <c:pt idx="2">
                  <c:v>0.42857142857142855</c:v>
                </c:pt>
                <c:pt idx="3">
                  <c:v>-2.75E-2</c:v>
                </c:pt>
                <c:pt idx="4">
                  <c:v>0.13333333333333333</c:v>
                </c:pt>
                <c:pt idx="5">
                  <c:v>0.38461538461538464</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'E01.002 EFECT RTA'!$A$32:$A$43</c:f>
              <c:strCache>
                <c:ptCount val="11"/>
                <c:pt idx="0">
                  <c:v>31/01/2020</c:v>
                </c:pt>
                <c:pt idx="1">
                  <c:v>28/02/2020</c:v>
                </c:pt>
                <c:pt idx="2">
                  <c:v>31/03/2020</c:v>
                </c:pt>
                <c:pt idx="3">
                  <c:v>30/04/2020</c:v>
                </c:pt>
                <c:pt idx="4">
                  <c:v>31/05/2020</c:v>
                </c:pt>
                <c:pt idx="5">
                  <c:v>31/06/2020</c:v>
                </c:pt>
                <c:pt idx="6">
                  <c:v>31/07/2020</c:v>
                </c:pt>
                <c:pt idx="7">
                  <c:v>30/08/2020</c:v>
                </c:pt>
                <c:pt idx="8">
                  <c:v>31/09/2020</c:v>
                </c:pt>
                <c:pt idx="9">
                  <c:v>30/10/2020</c:v>
                </c:pt>
                <c:pt idx="10">
                  <c:v>31/11/2020</c:v>
                </c:pt>
              </c:strCache>
            </c:strRef>
          </c:cat>
          <c:val>
            <c:numRef>
              <c:f>'E01.002 EFECT RTA'!$C$32:$C$43</c:f>
              <c:numCache>
                <c:formatCode>#,##0.000</c:formatCode>
                <c:ptCount val="11"/>
                <c:pt idx="0">
                  <c:v>0.98399999999999999</c:v>
                </c:pt>
                <c:pt idx="1">
                  <c:v>0.96750000000000003</c:v>
                </c:pt>
                <c:pt idx="2" formatCode="General">
                  <c:v>0.97529999999999994</c:v>
                </c:pt>
                <c:pt idx="3">
                  <c:v>0.97650000000000003</c:v>
                </c:pt>
                <c:pt idx="4">
                  <c:v>0.96899999999999997</c:v>
                </c:pt>
                <c:pt idx="5">
                  <c:v>0.97460000000000002</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14180555555555552"/>
          <c:y val="4.72440944881889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0.96750000000000003</c:v>
                </c:pt>
                <c:pt idx="2">
                  <c:v>0.97529999999999994</c:v>
                </c:pt>
                <c:pt idx="3">
                  <c:v>0.97650000000000003</c:v>
                </c:pt>
                <c:pt idx="4">
                  <c:v>0.96899999999999997</c:v>
                </c:pt>
                <c:pt idx="5">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0.98399999999999999</c:v>
                </c:pt>
                <c:pt idx="1">
                  <c:v>0.96750000000000003</c:v>
                </c:pt>
                <c:pt idx="2">
                  <c:v>0.97529999999999994</c:v>
                </c:pt>
                <c:pt idx="3">
                  <c:v>0.97650000000000003</c:v>
                </c:pt>
                <c:pt idx="4">
                  <c:v>0.96899999999999997</c:v>
                </c:pt>
                <c:pt idx="5">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13</c:v>
                </c:pt>
                <c:pt idx="2">
                  <c:v>24</c:v>
                </c:pt>
                <c:pt idx="3">
                  <c:v>27</c:v>
                </c:pt>
                <c:pt idx="4">
                  <c:v>23</c:v>
                </c:pt>
                <c:pt idx="5">
                  <c:v>31</c:v>
                </c:pt>
                <c:pt idx="6">
                  <c:v>39</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lilianaburgos@narino.gov.co"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tabSelected="1" view="pageBreakPreview" topLeftCell="A34" zoomScale="110" zoomScaleSheetLayoutView="110" workbookViewId="0">
      <selection activeCell="D33" sqref="D33"/>
    </sheetView>
  </sheetViews>
  <sheetFormatPr baseColWidth="10" defaultColWidth="11.42578125" defaultRowHeight="12.75" x14ac:dyDescent="0.2"/>
  <cols>
    <col min="1" max="1" width="19.28515625" customWidth="1"/>
    <col min="2" max="2" width="6.7109375" customWidth="1"/>
    <col min="3" max="3" width="7.7109375" style="118" customWidth="1"/>
    <col min="4" max="4" width="12.28515625" style="189" customWidth="1"/>
    <col min="5" max="5" width="77.42578125" customWidth="1"/>
    <col min="6" max="6" width="19.85546875" style="150"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16"/>
      <c r="B1" s="218" t="s">
        <v>66</v>
      </c>
      <c r="C1" s="218"/>
      <c r="D1" s="218"/>
      <c r="E1" s="220" t="s">
        <v>135</v>
      </c>
      <c r="F1" s="221"/>
      <c r="G1" s="221"/>
      <c r="H1" s="222"/>
      <c r="I1" s="23" t="s">
        <v>35</v>
      </c>
      <c r="J1" s="27" t="s">
        <v>30</v>
      </c>
      <c r="K1" s="8"/>
      <c r="L1" s="8"/>
      <c r="M1" s="8"/>
    </row>
    <row r="2" spans="1:15" ht="15" customHeight="1" x14ac:dyDescent="0.2">
      <c r="A2" s="217"/>
      <c r="B2" s="219"/>
      <c r="C2" s="219"/>
      <c r="D2" s="219"/>
      <c r="E2" s="223"/>
      <c r="F2" s="224"/>
      <c r="G2" s="224"/>
      <c r="H2" s="225"/>
      <c r="I2" s="24" t="s">
        <v>36</v>
      </c>
      <c r="J2" s="28" t="s">
        <v>68</v>
      </c>
      <c r="K2" s="8"/>
      <c r="L2" s="8"/>
      <c r="M2" s="8"/>
    </row>
    <row r="3" spans="1:15" ht="15" customHeight="1" x14ac:dyDescent="0.2">
      <c r="A3" s="217"/>
      <c r="B3" s="219"/>
      <c r="C3" s="219"/>
      <c r="D3" s="219"/>
      <c r="E3" s="223"/>
      <c r="F3" s="224"/>
      <c r="G3" s="224"/>
      <c r="H3" s="225"/>
      <c r="I3" s="24" t="s">
        <v>37</v>
      </c>
      <c r="J3" s="50" t="s">
        <v>76</v>
      </c>
      <c r="K3" s="8"/>
      <c r="L3" s="8"/>
      <c r="M3" s="8"/>
    </row>
    <row r="4" spans="1:15" ht="15" customHeight="1" x14ac:dyDescent="0.2">
      <c r="A4" s="217"/>
      <c r="B4" s="219"/>
      <c r="C4" s="219"/>
      <c r="D4" s="219"/>
      <c r="E4" s="223"/>
      <c r="F4" s="224"/>
      <c r="G4" s="224"/>
      <c r="H4" s="225"/>
      <c r="I4" s="25" t="s">
        <v>38</v>
      </c>
      <c r="J4" s="51">
        <v>42440</v>
      </c>
      <c r="K4" s="8"/>
      <c r="L4" s="8"/>
      <c r="M4" s="8"/>
    </row>
    <row r="5" spans="1:15" ht="24.95" customHeight="1" x14ac:dyDescent="0.2">
      <c r="A5" s="246" t="s">
        <v>13</v>
      </c>
      <c r="B5" s="247"/>
      <c r="C5" s="247"/>
      <c r="D5" s="247"/>
      <c r="E5" s="247"/>
      <c r="F5" s="247"/>
      <c r="G5" s="247"/>
      <c r="H5" s="247"/>
      <c r="I5" s="247"/>
      <c r="J5" s="248"/>
      <c r="K5" s="3"/>
      <c r="L5" s="9"/>
    </row>
    <row r="6" spans="1:15" ht="24.75" customHeight="1" x14ac:dyDescent="0.2">
      <c r="A6" s="249" t="s">
        <v>0</v>
      </c>
      <c r="B6" s="251" t="s">
        <v>30</v>
      </c>
      <c r="C6" s="252"/>
      <c r="D6" s="253"/>
      <c r="E6" s="257" t="s">
        <v>1</v>
      </c>
      <c r="F6" s="259" t="s">
        <v>75</v>
      </c>
      <c r="G6" s="260"/>
      <c r="H6" s="261"/>
      <c r="I6" s="11" t="s">
        <v>2</v>
      </c>
      <c r="J6" s="12" t="s">
        <v>17</v>
      </c>
      <c r="K6" s="3"/>
      <c r="L6" s="9"/>
    </row>
    <row r="7" spans="1:15" ht="24" customHeight="1" x14ac:dyDescent="0.2">
      <c r="A7" s="250"/>
      <c r="B7" s="254"/>
      <c r="C7" s="255"/>
      <c r="D7" s="256"/>
      <c r="E7" s="258"/>
      <c r="F7" s="262"/>
      <c r="G7" s="263"/>
      <c r="H7" s="264"/>
      <c r="I7" s="13" t="s">
        <v>20</v>
      </c>
      <c r="J7" s="14"/>
      <c r="K7" s="3"/>
      <c r="L7" s="9"/>
    </row>
    <row r="8" spans="1:15" x14ac:dyDescent="0.2">
      <c r="A8" s="265"/>
      <c r="B8" s="266"/>
      <c r="C8" s="266"/>
      <c r="D8" s="266"/>
      <c r="E8" s="266"/>
      <c r="F8" s="266"/>
      <c r="G8" s="266"/>
      <c r="H8" s="266"/>
      <c r="I8" s="266"/>
      <c r="J8" s="267"/>
      <c r="K8" s="3"/>
      <c r="L8" s="9"/>
    </row>
    <row r="9" spans="1:15" ht="71.25" customHeight="1" x14ac:dyDescent="0.2">
      <c r="A9" s="5" t="s">
        <v>3</v>
      </c>
      <c r="B9" s="231" t="s">
        <v>31</v>
      </c>
      <c r="C9" s="229"/>
      <c r="D9" s="229"/>
      <c r="E9" s="229"/>
      <c r="F9" s="230"/>
      <c r="G9" s="40" t="s">
        <v>4</v>
      </c>
      <c r="H9" s="231" t="s">
        <v>32</v>
      </c>
      <c r="I9" s="229"/>
      <c r="J9" s="232"/>
      <c r="K9" s="3"/>
      <c r="L9" s="9"/>
    </row>
    <row r="10" spans="1:15" ht="96" customHeight="1" x14ac:dyDescent="0.2">
      <c r="A10" s="5" t="s">
        <v>5</v>
      </c>
      <c r="B10" s="228" t="s">
        <v>77</v>
      </c>
      <c r="C10" s="229"/>
      <c r="D10" s="229"/>
      <c r="E10" s="229"/>
      <c r="F10" s="230"/>
      <c r="G10" s="40" t="s">
        <v>6</v>
      </c>
      <c r="H10" s="270" t="s">
        <v>78</v>
      </c>
      <c r="I10" s="271"/>
      <c r="J10" s="272"/>
      <c r="K10" s="3"/>
      <c r="L10" s="9"/>
    </row>
    <row r="11" spans="1:15" ht="130.5" customHeight="1" x14ac:dyDescent="0.2">
      <c r="A11" s="5" t="s">
        <v>7</v>
      </c>
      <c r="B11" s="228" t="s">
        <v>136</v>
      </c>
      <c r="C11" s="229"/>
      <c r="D11" s="229"/>
      <c r="E11" s="229"/>
      <c r="F11" s="230"/>
      <c r="G11" s="40" t="s">
        <v>8</v>
      </c>
      <c r="H11" s="228" t="s">
        <v>105</v>
      </c>
      <c r="I11" s="229"/>
      <c r="J11" s="232"/>
      <c r="K11" s="3"/>
      <c r="L11" s="9"/>
    </row>
    <row r="12" spans="1:15" ht="69.95" customHeight="1" x14ac:dyDescent="0.2">
      <c r="A12" s="5" t="s">
        <v>9</v>
      </c>
      <c r="B12" s="228" t="s">
        <v>79</v>
      </c>
      <c r="C12" s="229"/>
      <c r="D12" s="229"/>
      <c r="E12" s="229"/>
      <c r="F12" s="230"/>
      <c r="G12" s="40" t="s">
        <v>10</v>
      </c>
      <c r="H12" s="231" t="s">
        <v>28</v>
      </c>
      <c r="I12" s="229"/>
      <c r="J12" s="232"/>
      <c r="K12" s="3"/>
      <c r="L12" s="9"/>
    </row>
    <row r="13" spans="1:15" ht="42.75" customHeight="1" x14ac:dyDescent="0.2">
      <c r="A13" s="5" t="s">
        <v>11</v>
      </c>
      <c r="B13" s="231" t="s">
        <v>80</v>
      </c>
      <c r="C13" s="229"/>
      <c r="D13" s="229"/>
      <c r="E13" s="229"/>
      <c r="F13" s="230"/>
      <c r="G13" s="40" t="s">
        <v>12</v>
      </c>
      <c r="H13" s="236" t="s">
        <v>80</v>
      </c>
      <c r="I13" s="236"/>
      <c r="J13" s="236"/>
      <c r="K13" s="3"/>
      <c r="L13" s="9"/>
      <c r="N13" s="3"/>
      <c r="O13" s="3"/>
    </row>
    <row r="14" spans="1:15" ht="25.5" customHeight="1" thickBot="1" x14ac:dyDescent="0.25">
      <c r="A14" s="31" t="s">
        <v>29</v>
      </c>
      <c r="B14" s="233">
        <v>10</v>
      </c>
      <c r="C14" s="234"/>
      <c r="D14" s="235"/>
      <c r="E14" s="32" t="s">
        <v>14</v>
      </c>
      <c r="F14" s="147">
        <v>6</v>
      </c>
      <c r="G14" s="32" t="s">
        <v>19</v>
      </c>
      <c r="H14" s="61" t="s">
        <v>81</v>
      </c>
      <c r="I14" s="63" t="s">
        <v>82</v>
      </c>
      <c r="J14" s="64" t="s">
        <v>83</v>
      </c>
      <c r="K14" s="3"/>
      <c r="L14" s="9"/>
      <c r="N14" s="4"/>
      <c r="O14" s="4"/>
    </row>
    <row r="15" spans="1:15" ht="27.75" customHeight="1" thickBot="1" x14ac:dyDescent="0.25">
      <c r="A15" s="57"/>
      <c r="B15" s="58"/>
      <c r="C15" s="59"/>
      <c r="D15" s="183"/>
      <c r="E15" s="60"/>
      <c r="F15" s="148"/>
      <c r="G15" s="60"/>
      <c r="H15" s="62" t="s">
        <v>84</v>
      </c>
      <c r="I15" s="55" t="s">
        <v>106</v>
      </c>
      <c r="J15" s="56" t="s">
        <v>85</v>
      </c>
      <c r="K15" s="3"/>
      <c r="L15" s="3"/>
      <c r="N15" s="4"/>
      <c r="O15" s="4"/>
    </row>
    <row r="16" spans="1:15" ht="13.5" thickBot="1" x14ac:dyDescent="0.25">
      <c r="A16" s="237"/>
      <c r="B16" s="238"/>
      <c r="C16" s="238"/>
      <c r="D16" s="238"/>
      <c r="E16" s="238"/>
      <c r="F16" s="238"/>
      <c r="G16" s="238"/>
      <c r="H16" s="238"/>
      <c r="I16" s="238"/>
      <c r="J16" s="239"/>
    </row>
    <row r="17" spans="1:16" ht="15" customHeight="1" x14ac:dyDescent="0.2">
      <c r="A17" s="216"/>
      <c r="B17" s="218" t="s">
        <v>69</v>
      </c>
      <c r="C17" s="218"/>
      <c r="D17" s="218"/>
      <c r="E17" s="226" t="s">
        <v>141</v>
      </c>
      <c r="F17" s="226"/>
      <c r="G17" s="226"/>
      <c r="H17" s="226"/>
      <c r="I17" s="23" t="s">
        <v>35</v>
      </c>
      <c r="J17" s="27" t="s">
        <v>30</v>
      </c>
      <c r="K17" s="3"/>
      <c r="L17" s="3"/>
    </row>
    <row r="18" spans="1:16" ht="15" customHeight="1" x14ac:dyDescent="0.2">
      <c r="A18" s="217"/>
      <c r="B18" s="219"/>
      <c r="C18" s="219"/>
      <c r="D18" s="219"/>
      <c r="E18" s="227"/>
      <c r="F18" s="227"/>
      <c r="G18" s="227"/>
      <c r="H18" s="227"/>
      <c r="I18" s="24" t="s">
        <v>36</v>
      </c>
      <c r="J18" s="28" t="s">
        <v>70</v>
      </c>
      <c r="K18" s="3"/>
      <c r="L18" s="3"/>
    </row>
    <row r="19" spans="1:16" ht="15" customHeight="1" x14ac:dyDescent="0.2">
      <c r="A19" s="217"/>
      <c r="B19" s="219"/>
      <c r="C19" s="219"/>
      <c r="D19" s="219"/>
      <c r="E19" s="227"/>
      <c r="F19" s="227"/>
      <c r="G19" s="227"/>
      <c r="H19" s="227"/>
      <c r="I19" s="24" t="s">
        <v>37</v>
      </c>
      <c r="J19" s="50" t="s">
        <v>76</v>
      </c>
      <c r="K19" s="3"/>
      <c r="L19" s="3"/>
    </row>
    <row r="20" spans="1:16" ht="15" customHeight="1" x14ac:dyDescent="0.2">
      <c r="A20" s="217"/>
      <c r="B20" s="219"/>
      <c r="C20" s="219"/>
      <c r="D20" s="219"/>
      <c r="E20" s="227"/>
      <c r="F20" s="227"/>
      <c r="G20" s="227"/>
      <c r="H20" s="227"/>
      <c r="I20" s="24" t="s">
        <v>38</v>
      </c>
      <c r="J20" s="51">
        <v>42440</v>
      </c>
      <c r="K20" s="3"/>
      <c r="L20" s="3"/>
    </row>
    <row r="21" spans="1:16" ht="24.95" customHeight="1" thickBot="1" x14ac:dyDescent="0.25">
      <c r="A21" s="243" t="s">
        <v>63</v>
      </c>
      <c r="B21" s="244"/>
      <c r="C21" s="244"/>
      <c r="D21" s="244"/>
      <c r="E21" s="244"/>
      <c r="F21" s="244"/>
      <c r="G21" s="244"/>
      <c r="H21" s="244"/>
      <c r="I21" s="244"/>
      <c r="J21" s="245"/>
      <c r="K21" s="3"/>
      <c r="L21" s="9"/>
    </row>
    <row r="22" spans="1:16" ht="34.5" customHeight="1" x14ac:dyDescent="0.2">
      <c r="A22" s="39" t="s">
        <v>15</v>
      </c>
      <c r="B22" s="80" t="s">
        <v>14</v>
      </c>
      <c r="C22" s="146" t="s">
        <v>21</v>
      </c>
      <c r="D22" s="184" t="s">
        <v>23</v>
      </c>
      <c r="E22" s="131" t="s">
        <v>24</v>
      </c>
      <c r="F22" s="268" t="s">
        <v>25</v>
      </c>
      <c r="G22" s="269"/>
      <c r="H22" s="80" t="s">
        <v>26</v>
      </c>
      <c r="I22" s="80" t="s">
        <v>16</v>
      </c>
      <c r="J22" s="80" t="s">
        <v>27</v>
      </c>
      <c r="K22" s="89"/>
      <c r="L22" s="9"/>
    </row>
    <row r="23" spans="1:16" ht="51" hidden="1" x14ac:dyDescent="0.2">
      <c r="A23" s="18">
        <v>41670</v>
      </c>
      <c r="B23" s="19">
        <v>10</v>
      </c>
      <c r="C23" s="7">
        <v>7</v>
      </c>
      <c r="D23" s="185">
        <f>+(7-7)/7</f>
        <v>0</v>
      </c>
      <c r="E23" s="127" t="s">
        <v>87</v>
      </c>
      <c r="F23" s="240" t="s">
        <v>86</v>
      </c>
      <c r="G23" s="241"/>
      <c r="H23" s="48" t="s">
        <v>65</v>
      </c>
      <c r="I23" s="54">
        <v>42035</v>
      </c>
      <c r="J23" s="88" t="s">
        <v>22</v>
      </c>
      <c r="K23" s="90"/>
    </row>
    <row r="24" spans="1:16" ht="165.75" hidden="1" customHeight="1" x14ac:dyDescent="0.2">
      <c r="A24" s="18">
        <v>41698</v>
      </c>
      <c r="B24" s="19">
        <v>10</v>
      </c>
      <c r="C24" s="7">
        <v>18</v>
      </c>
      <c r="D24" s="185">
        <f t="shared" ref="D24:D29" si="0">+(C24-C23)/C23</f>
        <v>1.5714285714285714</v>
      </c>
      <c r="E24" s="127" t="s">
        <v>98</v>
      </c>
      <c r="F24" s="242" t="s">
        <v>99</v>
      </c>
      <c r="G24" s="242"/>
      <c r="H24" s="48" t="s">
        <v>65</v>
      </c>
      <c r="I24" s="54">
        <v>42035</v>
      </c>
      <c r="J24" s="88" t="s">
        <v>22</v>
      </c>
      <c r="K24" s="90"/>
    </row>
    <row r="25" spans="1:16" ht="25.5" hidden="1" x14ac:dyDescent="0.2">
      <c r="A25" s="18">
        <v>41728</v>
      </c>
      <c r="B25" s="19">
        <v>10</v>
      </c>
      <c r="C25" s="7">
        <v>14</v>
      </c>
      <c r="D25" s="185">
        <f t="shared" si="0"/>
        <v>-0.22222222222222221</v>
      </c>
      <c r="E25" s="127" t="s">
        <v>100</v>
      </c>
      <c r="F25" s="240" t="s">
        <v>86</v>
      </c>
      <c r="G25" s="241"/>
      <c r="H25" s="48" t="s">
        <v>65</v>
      </c>
      <c r="I25" s="54">
        <v>42035</v>
      </c>
      <c r="J25" s="88" t="s">
        <v>22</v>
      </c>
      <c r="K25" s="90"/>
    </row>
    <row r="26" spans="1:16" ht="114.75" hidden="1" customHeight="1" x14ac:dyDescent="0.2">
      <c r="A26" s="65" t="s">
        <v>88</v>
      </c>
      <c r="B26" s="19">
        <v>10</v>
      </c>
      <c r="C26" s="7">
        <v>8</v>
      </c>
      <c r="D26" s="185">
        <f t="shared" si="0"/>
        <v>-0.42857142857142855</v>
      </c>
      <c r="E26" s="127" t="s">
        <v>102</v>
      </c>
      <c r="F26" s="240" t="s">
        <v>86</v>
      </c>
      <c r="G26" s="241"/>
      <c r="H26" s="48" t="s">
        <v>65</v>
      </c>
      <c r="I26" s="54">
        <v>42035</v>
      </c>
      <c r="J26" s="88" t="s">
        <v>22</v>
      </c>
      <c r="K26" s="90"/>
    </row>
    <row r="27" spans="1:16" ht="114.75" hidden="1" customHeight="1" x14ac:dyDescent="0.2">
      <c r="A27" s="18">
        <v>41790</v>
      </c>
      <c r="B27" s="19">
        <v>10</v>
      </c>
      <c r="C27" s="7">
        <v>23</v>
      </c>
      <c r="D27" s="185">
        <f t="shared" si="0"/>
        <v>1.875</v>
      </c>
      <c r="E27" s="127" t="s">
        <v>101</v>
      </c>
      <c r="F27" s="240" t="s">
        <v>86</v>
      </c>
      <c r="G27" s="241"/>
      <c r="H27" s="48" t="s">
        <v>65</v>
      </c>
      <c r="I27" s="54">
        <v>42035</v>
      </c>
      <c r="J27" s="88" t="s">
        <v>22</v>
      </c>
      <c r="K27" s="90"/>
    </row>
    <row r="28" spans="1:16" ht="100.5" hidden="1" customHeight="1" x14ac:dyDescent="0.2">
      <c r="A28" s="18">
        <v>41820</v>
      </c>
      <c r="B28" s="19">
        <v>10</v>
      </c>
      <c r="C28" s="7">
        <v>13</v>
      </c>
      <c r="D28" s="185">
        <f t="shared" si="0"/>
        <v>-0.43478260869565216</v>
      </c>
      <c r="E28" s="127" t="s">
        <v>103</v>
      </c>
      <c r="F28" s="240" t="s">
        <v>86</v>
      </c>
      <c r="G28" s="241"/>
      <c r="H28" s="48" t="s">
        <v>65</v>
      </c>
      <c r="I28" s="54">
        <v>42035</v>
      </c>
      <c r="J28" s="88" t="s">
        <v>22</v>
      </c>
      <c r="K28" s="90"/>
    </row>
    <row r="29" spans="1:16" ht="102" hidden="1" customHeight="1" x14ac:dyDescent="0.2">
      <c r="A29" s="18">
        <v>41851</v>
      </c>
      <c r="B29" s="19">
        <v>10</v>
      </c>
      <c r="C29" s="7">
        <v>13</v>
      </c>
      <c r="D29" s="185">
        <f t="shared" si="0"/>
        <v>0</v>
      </c>
      <c r="E29" s="127" t="s">
        <v>104</v>
      </c>
      <c r="F29" s="240" t="s">
        <v>86</v>
      </c>
      <c r="G29" s="241"/>
      <c r="H29" s="48" t="s">
        <v>65</v>
      </c>
      <c r="I29" s="54">
        <v>42035</v>
      </c>
      <c r="J29" s="88"/>
      <c r="K29" s="90"/>
    </row>
    <row r="30" spans="1:16" s="124" customFormat="1" ht="130.5" customHeight="1" x14ac:dyDescent="0.2">
      <c r="A30" s="199">
        <v>44227</v>
      </c>
      <c r="B30" s="200">
        <v>10</v>
      </c>
      <c r="C30" s="201">
        <v>13</v>
      </c>
      <c r="D30" s="202">
        <f>+(13-7)/7</f>
        <v>0.8571428571428571</v>
      </c>
      <c r="E30" s="203" t="s">
        <v>145</v>
      </c>
      <c r="F30" s="215" t="s">
        <v>99</v>
      </c>
      <c r="G30" s="215"/>
      <c r="H30" s="204" t="s">
        <v>65</v>
      </c>
      <c r="I30" s="205">
        <v>44227</v>
      </c>
      <c r="J30" s="206" t="s">
        <v>22</v>
      </c>
      <c r="K30" s="123"/>
      <c r="N30" s="124">
        <f>24-2</f>
        <v>22</v>
      </c>
    </row>
    <row r="31" spans="1:16" s="124" customFormat="1" ht="73.5" customHeight="1" x14ac:dyDescent="0.2">
      <c r="A31" s="199">
        <v>44255</v>
      </c>
      <c r="B31" s="200">
        <v>10</v>
      </c>
      <c r="C31" s="207">
        <v>7</v>
      </c>
      <c r="D31" s="202">
        <f>+(C30-C31)/C30</f>
        <v>0.46153846153846156</v>
      </c>
      <c r="E31" s="198" t="s">
        <v>147</v>
      </c>
      <c r="F31" s="215" t="s">
        <v>99</v>
      </c>
      <c r="G31" s="215"/>
      <c r="H31" s="204" t="s">
        <v>65</v>
      </c>
      <c r="I31" s="205">
        <v>44255</v>
      </c>
      <c r="J31" s="206" t="s">
        <v>22</v>
      </c>
      <c r="K31" s="123"/>
      <c r="P31" s="125"/>
    </row>
    <row r="32" spans="1:16" s="124" customFormat="1" ht="94.5" customHeight="1" x14ac:dyDescent="0.2">
      <c r="A32" s="199">
        <v>44286</v>
      </c>
      <c r="B32" s="200">
        <v>10</v>
      </c>
      <c r="C32" s="207">
        <v>4</v>
      </c>
      <c r="D32" s="202">
        <f>+(C31-C32)/C31</f>
        <v>0.42857142857142855</v>
      </c>
      <c r="E32" s="214" t="s">
        <v>148</v>
      </c>
      <c r="F32" s="215" t="s">
        <v>99</v>
      </c>
      <c r="G32" s="215"/>
      <c r="H32" s="204" t="s">
        <v>65</v>
      </c>
      <c r="I32" s="205">
        <v>44286</v>
      </c>
      <c r="J32" s="206" t="s">
        <v>22</v>
      </c>
      <c r="K32" s="123"/>
    </row>
    <row r="33" spans="1:17" s="124" customFormat="1" ht="129.75" customHeight="1" x14ac:dyDescent="0.2">
      <c r="A33" s="199">
        <v>44316</v>
      </c>
      <c r="B33" s="200">
        <v>10</v>
      </c>
      <c r="C33" s="208">
        <v>15</v>
      </c>
      <c r="D33" s="202">
        <v>-2.75E-2</v>
      </c>
      <c r="E33" s="198" t="s">
        <v>149</v>
      </c>
      <c r="F33" s="215" t="s">
        <v>99</v>
      </c>
      <c r="G33" s="215"/>
      <c r="H33" s="204" t="s">
        <v>65</v>
      </c>
      <c r="I33" s="205">
        <v>44316</v>
      </c>
      <c r="J33" s="206" t="s">
        <v>22</v>
      </c>
      <c r="K33" s="123"/>
      <c r="Q33" s="124">
        <f>24-9</f>
        <v>15</v>
      </c>
    </row>
    <row r="34" spans="1:17" s="124" customFormat="1" ht="110.25" customHeight="1" x14ac:dyDescent="0.2">
      <c r="A34" s="199">
        <v>44347</v>
      </c>
      <c r="B34" s="200">
        <v>10</v>
      </c>
      <c r="C34" s="208">
        <v>13</v>
      </c>
      <c r="D34" s="202">
        <f>+(C33-C34)/C33</f>
        <v>0.13333333333333333</v>
      </c>
      <c r="E34" s="198" t="s">
        <v>150</v>
      </c>
      <c r="F34" s="215" t="s">
        <v>99</v>
      </c>
      <c r="G34" s="215"/>
      <c r="H34" s="204" t="s">
        <v>65</v>
      </c>
      <c r="I34" s="205">
        <v>44347</v>
      </c>
      <c r="J34" s="206" t="s">
        <v>22</v>
      </c>
      <c r="K34" s="123"/>
    </row>
    <row r="35" spans="1:17" s="124" customFormat="1" ht="100.5" customHeight="1" x14ac:dyDescent="0.2">
      <c r="A35" s="199">
        <v>44377</v>
      </c>
      <c r="B35" s="200">
        <v>10</v>
      </c>
      <c r="C35" s="207">
        <v>8</v>
      </c>
      <c r="D35" s="202">
        <f>+(C34-C35)/C34</f>
        <v>0.38461538461538464</v>
      </c>
      <c r="E35" s="198" t="s">
        <v>151</v>
      </c>
      <c r="F35" s="215" t="s">
        <v>99</v>
      </c>
      <c r="G35" s="215"/>
      <c r="H35" s="204" t="s">
        <v>65</v>
      </c>
      <c r="I35" s="205">
        <v>44377</v>
      </c>
      <c r="J35" s="199" t="s">
        <v>22</v>
      </c>
      <c r="K35" s="123"/>
    </row>
    <row r="36" spans="1:17" s="124" customFormat="1" ht="99" customHeight="1" x14ac:dyDescent="0.2">
      <c r="A36" s="199">
        <v>44408</v>
      </c>
      <c r="B36" s="200">
        <v>10</v>
      </c>
      <c r="C36" s="209"/>
      <c r="D36" s="202"/>
      <c r="E36" s="162"/>
      <c r="F36" s="215"/>
      <c r="G36" s="215"/>
      <c r="H36" s="204"/>
      <c r="I36" s="210"/>
      <c r="J36" s="211"/>
      <c r="K36" s="123"/>
    </row>
    <row r="37" spans="1:17" s="124" customFormat="1" ht="81.75" customHeight="1" x14ac:dyDescent="0.2">
      <c r="A37" s="199">
        <v>44439</v>
      </c>
      <c r="B37" s="200">
        <v>10</v>
      </c>
      <c r="C37" s="209"/>
      <c r="D37" s="202"/>
      <c r="E37" s="162"/>
      <c r="F37" s="215"/>
      <c r="G37" s="215"/>
      <c r="H37" s="204"/>
      <c r="I37" s="205"/>
      <c r="J37" s="206"/>
      <c r="K37" s="123"/>
    </row>
    <row r="38" spans="1:17" s="124" customFormat="1" ht="63.75" customHeight="1" x14ac:dyDescent="0.2">
      <c r="A38" s="199">
        <v>44469</v>
      </c>
      <c r="B38" s="200">
        <v>10</v>
      </c>
      <c r="C38" s="209"/>
      <c r="D38" s="202"/>
      <c r="E38" s="162"/>
      <c r="F38" s="215">
        <f>13-8</f>
        <v>5</v>
      </c>
      <c r="G38" s="215"/>
      <c r="H38" s="204"/>
      <c r="I38" s="205"/>
      <c r="J38" s="206"/>
      <c r="K38" s="122" t="s">
        <v>22</v>
      </c>
    </row>
    <row r="39" spans="1:17" s="124" customFormat="1" ht="66" customHeight="1" x14ac:dyDescent="0.2">
      <c r="A39" s="199">
        <v>44500</v>
      </c>
      <c r="B39" s="200">
        <v>10</v>
      </c>
      <c r="C39" s="209"/>
      <c r="D39" s="202"/>
      <c r="E39" s="176"/>
      <c r="F39" s="215">
        <f>+F38/13</f>
        <v>0.38461538461538464</v>
      </c>
      <c r="G39" s="215"/>
      <c r="H39" s="204"/>
      <c r="I39" s="205"/>
      <c r="J39" s="206"/>
      <c r="K39" s="122" t="s">
        <v>22</v>
      </c>
      <c r="L39" s="126"/>
      <c r="M39" s="126"/>
    </row>
    <row r="40" spans="1:17" ht="138" customHeight="1" x14ac:dyDescent="0.2">
      <c r="A40" s="199">
        <v>44530</v>
      </c>
      <c r="B40" s="200">
        <v>10</v>
      </c>
      <c r="C40" s="209"/>
      <c r="D40" s="202"/>
      <c r="E40" s="162"/>
      <c r="F40" s="215"/>
      <c r="G40" s="215"/>
      <c r="H40" s="204"/>
      <c r="I40" s="212"/>
      <c r="J40" s="213"/>
      <c r="K40" s="122" t="s">
        <v>22</v>
      </c>
      <c r="N40">
        <f>10/3</f>
        <v>3.3333333333333335</v>
      </c>
      <c r="O40" s="26"/>
    </row>
    <row r="41" spans="1:17" ht="303.75" customHeight="1" x14ac:dyDescent="0.2">
      <c r="A41" s="199">
        <v>44561</v>
      </c>
      <c r="B41" s="200">
        <v>10</v>
      </c>
      <c r="C41" s="209"/>
      <c r="D41" s="202"/>
      <c r="E41" s="162"/>
      <c r="F41" s="215"/>
      <c r="G41" s="215"/>
      <c r="H41" s="204"/>
      <c r="I41" s="205"/>
      <c r="J41" s="199"/>
      <c r="K41" s="190" t="s">
        <v>22</v>
      </c>
    </row>
    <row r="42" spans="1:17" ht="120.75" customHeight="1" x14ac:dyDescent="0.2">
      <c r="A42" s="82"/>
      <c r="B42" s="83"/>
      <c r="C42" s="92"/>
      <c r="D42" s="186"/>
      <c r="E42" s="134"/>
      <c r="F42" s="86"/>
      <c r="G42" s="86"/>
      <c r="H42" s="37"/>
      <c r="I42" s="82"/>
      <c r="J42" s="87"/>
      <c r="K42" s="3"/>
    </row>
    <row r="43" spans="1:17" ht="120.75" customHeight="1" x14ac:dyDescent="0.2">
      <c r="A43" s="82"/>
      <c r="B43" s="83"/>
      <c r="C43" s="84"/>
      <c r="D43" s="186"/>
      <c r="E43" s="81"/>
      <c r="F43" s="86"/>
      <c r="G43" s="86"/>
      <c r="H43" s="37"/>
      <c r="I43" s="82"/>
      <c r="J43" s="87"/>
      <c r="K43" s="3"/>
    </row>
    <row r="44" spans="1:17" ht="120.75" customHeight="1" x14ac:dyDescent="0.2">
      <c r="A44" s="82"/>
      <c r="B44" s="83"/>
      <c r="C44" s="84"/>
      <c r="D44" s="186"/>
      <c r="E44" s="81"/>
      <c r="F44" s="86"/>
      <c r="G44" s="86"/>
      <c r="H44" s="37"/>
      <c r="I44" s="82"/>
      <c r="J44" s="87"/>
      <c r="K44" s="3"/>
    </row>
    <row r="45" spans="1:17" s="3" customFormat="1" ht="16.5" customHeight="1" x14ac:dyDescent="0.2">
      <c r="A45" s="30"/>
      <c r="B45" s="33"/>
      <c r="C45" s="34"/>
      <c r="D45" s="187"/>
      <c r="E45" s="35"/>
      <c r="F45" s="35"/>
      <c r="G45" s="36"/>
      <c r="H45" s="37"/>
      <c r="I45" s="38"/>
      <c r="J45" s="29"/>
    </row>
    <row r="46" spans="1:17" s="3" customFormat="1" ht="10.5" customHeight="1" x14ac:dyDescent="0.2">
      <c r="C46" s="29"/>
      <c r="D46" s="188"/>
      <c r="F46" s="149"/>
      <c r="G46" s="17"/>
    </row>
    <row r="47" spans="1:17" s="3" customFormat="1" ht="24.95" customHeight="1" x14ac:dyDescent="0.2">
      <c r="C47" s="29"/>
      <c r="D47" s="188"/>
      <c r="F47" s="149"/>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hyperlinks>
    <hyperlink ref="E30" r:id="rId1" display="mailto:lilianaburgos@narino.gov.co"/>
  </hyperlinks>
  <printOptions horizontalCentered="1"/>
  <pageMargins left="0.19685039370078741" right="0.15748031496062992" top="0.94488188976377963" bottom="0.86614173228346458" header="0.43307086614173229" footer="0.19685039370078741"/>
  <pageSetup paperSize="119" scale="60" fitToHeight="0" orientation="landscape" r:id="rId2"/>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G24" sqref="G24"/>
    </sheetView>
  </sheetViews>
  <sheetFormatPr baseColWidth="10" defaultRowHeight="12.75" x14ac:dyDescent="0.2"/>
  <cols>
    <col min="2" max="2" width="14.7109375" customWidth="1"/>
    <col min="3" max="3" width="7.42578125" customWidth="1"/>
    <col min="4" max="4" width="11.42578125" style="167"/>
  </cols>
  <sheetData>
    <row r="1" spans="2:5" ht="13.5" thickBot="1" x14ac:dyDescent="0.25"/>
    <row r="2" spans="2:5" x14ac:dyDescent="0.2">
      <c r="B2" s="273" t="s">
        <v>81</v>
      </c>
      <c r="C2" s="274"/>
      <c r="D2" s="153" t="s">
        <v>82</v>
      </c>
      <c r="E2" s="154" t="s">
        <v>83</v>
      </c>
    </row>
    <row r="3" spans="2:5" ht="38.25" x14ac:dyDescent="0.2">
      <c r="B3" s="275" t="s">
        <v>84</v>
      </c>
      <c r="C3" s="276"/>
      <c r="D3" s="155" t="s">
        <v>106</v>
      </c>
      <c r="E3" s="156" t="s">
        <v>85</v>
      </c>
    </row>
    <row r="4" spans="2:5" x14ac:dyDescent="0.2">
      <c r="B4" s="70" t="s">
        <v>15</v>
      </c>
      <c r="C4" s="70" t="s">
        <v>14</v>
      </c>
      <c r="D4" s="180" t="s">
        <v>21</v>
      </c>
      <c r="E4" s="177" t="s">
        <v>23</v>
      </c>
    </row>
    <row r="5" spans="2:5" x14ac:dyDescent="0.2">
      <c r="B5" s="178" t="s">
        <v>112</v>
      </c>
      <c r="C5" s="73">
        <v>10</v>
      </c>
      <c r="D5" s="181">
        <f>+'E01.001 VAR. QUEJAS Y RECL'!C30</f>
        <v>13</v>
      </c>
      <c r="E5" s="179">
        <f>+'E01.001 VAR. QUEJAS Y RECL'!D30</f>
        <v>0.8571428571428571</v>
      </c>
    </row>
    <row r="6" spans="2:5" x14ac:dyDescent="0.2">
      <c r="B6" s="178" t="s">
        <v>113</v>
      </c>
      <c r="C6" s="73">
        <v>10</v>
      </c>
      <c r="D6" s="193">
        <f>+'E01.001 VAR. QUEJAS Y RECL'!C31</f>
        <v>7</v>
      </c>
      <c r="E6" s="179">
        <f>+'E01.001 VAR. QUEJAS Y RECL'!D31</f>
        <v>0.46153846153846156</v>
      </c>
    </row>
    <row r="7" spans="2:5" x14ac:dyDescent="0.2">
      <c r="B7" s="178" t="s">
        <v>114</v>
      </c>
      <c r="C7" s="73">
        <v>10</v>
      </c>
      <c r="D7" s="193">
        <f>+'E01.001 VAR. QUEJAS Y RECL'!C32</f>
        <v>4</v>
      </c>
      <c r="E7" s="179">
        <f>+'E01.001 VAR. QUEJAS Y RECL'!D32</f>
        <v>0.42857142857142855</v>
      </c>
    </row>
    <row r="8" spans="2:5" x14ac:dyDescent="0.2">
      <c r="B8" s="178" t="s">
        <v>115</v>
      </c>
      <c r="C8" s="73">
        <v>10</v>
      </c>
      <c r="D8" s="181">
        <f>+'E01.001 VAR. QUEJAS Y RECL'!C33</f>
        <v>15</v>
      </c>
      <c r="E8" s="179">
        <f>+'E01.001 VAR. QUEJAS Y RECL'!D33</f>
        <v>-2.75E-2</v>
      </c>
    </row>
    <row r="9" spans="2:5" x14ac:dyDescent="0.2">
      <c r="B9" s="178" t="s">
        <v>116</v>
      </c>
      <c r="C9" s="73">
        <v>10</v>
      </c>
      <c r="D9" s="181">
        <f>+'E01.001 VAR. QUEJAS Y RECL'!C34</f>
        <v>13</v>
      </c>
      <c r="E9" s="179">
        <f>+'E01.001 VAR. QUEJAS Y RECL'!D34</f>
        <v>0.13333333333333333</v>
      </c>
    </row>
    <row r="10" spans="2:5" x14ac:dyDescent="0.2">
      <c r="B10" s="178" t="s">
        <v>117</v>
      </c>
      <c r="C10" s="73">
        <v>10</v>
      </c>
      <c r="D10" s="193">
        <f>+'E01.001 VAR. QUEJAS Y RECL'!C35</f>
        <v>8</v>
      </c>
      <c r="E10" s="179">
        <f>+'E01.001 VAR. QUEJAS Y RECL'!D35</f>
        <v>0.38461538461538464</v>
      </c>
    </row>
    <row r="11" spans="2:5" x14ac:dyDescent="0.2">
      <c r="B11" s="178" t="s">
        <v>118</v>
      </c>
      <c r="C11" s="73">
        <v>10</v>
      </c>
      <c r="D11" s="194"/>
      <c r="E11" s="179"/>
    </row>
    <row r="12" spans="2:5" x14ac:dyDescent="0.2">
      <c r="B12" s="178" t="s">
        <v>119</v>
      </c>
      <c r="C12" s="73">
        <v>10</v>
      </c>
      <c r="D12" s="194"/>
      <c r="E12" s="179"/>
    </row>
    <row r="13" spans="2:5" x14ac:dyDescent="0.2">
      <c r="B13" s="178" t="s">
        <v>120</v>
      </c>
      <c r="C13" s="73">
        <v>10</v>
      </c>
      <c r="D13" s="194"/>
      <c r="E13" s="179"/>
    </row>
    <row r="14" spans="2:5" x14ac:dyDescent="0.2">
      <c r="B14" s="178" t="s">
        <v>121</v>
      </c>
      <c r="C14" s="73">
        <v>10</v>
      </c>
      <c r="D14" s="194"/>
      <c r="E14" s="179"/>
    </row>
    <row r="15" spans="2:5" x14ac:dyDescent="0.2">
      <c r="B15" s="178" t="s">
        <v>122</v>
      </c>
      <c r="C15" s="73">
        <v>10</v>
      </c>
      <c r="D15" s="195"/>
      <c r="E15" s="179"/>
    </row>
    <row r="16" spans="2:5" x14ac:dyDescent="0.2">
      <c r="B16" s="178" t="s">
        <v>123</v>
      </c>
      <c r="C16" s="73">
        <v>10</v>
      </c>
      <c r="D16" s="195"/>
      <c r="E16" s="179"/>
    </row>
    <row r="17" spans="2:14" x14ac:dyDescent="0.2">
      <c r="B17" s="82"/>
      <c r="C17" s="83"/>
      <c r="D17" s="84"/>
      <c r="E17" s="85"/>
    </row>
    <row r="21" spans="2:14" x14ac:dyDescent="0.2">
      <c r="N21" s="112"/>
    </row>
    <row r="23" spans="2:14" x14ac:dyDescent="0.2">
      <c r="M23" s="113"/>
    </row>
    <row r="25" spans="2:14" x14ac:dyDescent="0.2">
      <c r="M25" s="112"/>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38" zoomScaleSheetLayoutView="100" workbookViewId="0">
      <selection activeCell="E39" sqref="E39"/>
    </sheetView>
  </sheetViews>
  <sheetFormatPr baseColWidth="10" defaultColWidth="11.42578125" defaultRowHeight="12.75" x14ac:dyDescent="0.2"/>
  <cols>
    <col min="1" max="1" width="19" customWidth="1"/>
    <col min="2" max="2" width="8.28515625" style="95" customWidth="1"/>
    <col min="3" max="3" width="13.85546875" customWidth="1"/>
    <col min="4" max="4" width="10.5703125" customWidth="1"/>
    <col min="5" max="5" width="33.5703125" style="119" customWidth="1"/>
    <col min="6" max="6" width="21.7109375" style="118" customWidth="1"/>
    <col min="7" max="7" width="21.5703125" customWidth="1"/>
    <col min="8" max="8" width="17.7109375" customWidth="1"/>
    <col min="9" max="9" width="17.5703125" customWidth="1"/>
    <col min="10" max="10" width="15.85546875" style="132" customWidth="1"/>
    <col min="11" max="13" width="11.42578125" hidden="1" customWidth="1"/>
  </cols>
  <sheetData>
    <row r="1" spans="1:18" x14ac:dyDescent="0.2">
      <c r="B1" s="105"/>
    </row>
    <row r="2" spans="1:18" ht="13.5" thickBot="1" x14ac:dyDescent="0.25">
      <c r="B2" s="105"/>
    </row>
    <row r="3" spans="1:18" ht="15" customHeight="1" x14ac:dyDescent="0.2">
      <c r="A3" s="216"/>
      <c r="B3" s="218" t="s">
        <v>66</v>
      </c>
      <c r="C3" s="218"/>
      <c r="D3" s="218"/>
      <c r="E3" s="220" t="s">
        <v>34</v>
      </c>
      <c r="F3" s="221"/>
      <c r="G3" s="221"/>
      <c r="H3" s="222"/>
      <c r="I3" s="23" t="s">
        <v>35</v>
      </c>
      <c r="J3" s="135" t="s">
        <v>40</v>
      </c>
      <c r="K3" s="8"/>
      <c r="L3" s="8"/>
      <c r="M3" s="8"/>
    </row>
    <row r="4" spans="1:18" ht="15" customHeight="1" x14ac:dyDescent="0.2">
      <c r="A4" s="217"/>
      <c r="B4" s="219"/>
      <c r="C4" s="219"/>
      <c r="D4" s="219"/>
      <c r="E4" s="223"/>
      <c r="F4" s="224"/>
      <c r="G4" s="224"/>
      <c r="H4" s="225"/>
      <c r="I4" s="24" t="s">
        <v>36</v>
      </c>
      <c r="J4" s="136" t="s">
        <v>68</v>
      </c>
      <c r="K4" s="8"/>
      <c r="L4" s="8"/>
      <c r="M4" s="8"/>
    </row>
    <row r="5" spans="1:18" ht="15" customHeight="1" x14ac:dyDescent="0.2">
      <c r="A5" s="217"/>
      <c r="B5" s="219"/>
      <c r="C5" s="219"/>
      <c r="D5" s="219"/>
      <c r="E5" s="223"/>
      <c r="F5" s="224"/>
      <c r="G5" s="224"/>
      <c r="H5" s="225"/>
      <c r="I5" s="24" t="s">
        <v>37</v>
      </c>
      <c r="J5" s="137" t="s">
        <v>67</v>
      </c>
      <c r="K5" s="8"/>
      <c r="L5" s="8"/>
      <c r="M5" s="8"/>
    </row>
    <row r="6" spans="1:18" ht="15" customHeight="1" x14ac:dyDescent="0.2">
      <c r="A6" s="217"/>
      <c r="B6" s="219"/>
      <c r="C6" s="219"/>
      <c r="D6" s="219"/>
      <c r="E6" s="223"/>
      <c r="F6" s="224"/>
      <c r="G6" s="224"/>
      <c r="H6" s="225"/>
      <c r="I6" s="25" t="s">
        <v>38</v>
      </c>
      <c r="J6" s="138">
        <v>42440</v>
      </c>
      <c r="K6" s="8"/>
      <c r="L6" s="8"/>
      <c r="M6" s="8"/>
    </row>
    <row r="7" spans="1:18" ht="24.95" customHeight="1" x14ac:dyDescent="0.2">
      <c r="A7" s="285" t="s">
        <v>13</v>
      </c>
      <c r="B7" s="286"/>
      <c r="C7" s="286"/>
      <c r="D7" s="286"/>
      <c r="E7" s="286"/>
      <c r="F7" s="286"/>
      <c r="G7" s="286"/>
      <c r="H7" s="286"/>
      <c r="I7" s="286"/>
      <c r="J7" s="248"/>
    </row>
    <row r="8" spans="1:18" ht="20.100000000000001" customHeight="1" x14ac:dyDescent="0.2">
      <c r="A8" s="249" t="s">
        <v>0</v>
      </c>
      <c r="B8" s="251" t="s">
        <v>40</v>
      </c>
      <c r="C8" s="252"/>
      <c r="D8" s="253"/>
      <c r="E8" s="257" t="s">
        <v>1</v>
      </c>
      <c r="F8" s="259" t="s">
        <v>41</v>
      </c>
      <c r="G8" s="260"/>
      <c r="H8" s="261"/>
      <c r="I8" s="11" t="s">
        <v>2</v>
      </c>
      <c r="J8" s="12" t="s">
        <v>17</v>
      </c>
    </row>
    <row r="9" spans="1:18" ht="24" customHeight="1" x14ac:dyDescent="0.2">
      <c r="A9" s="250"/>
      <c r="B9" s="254"/>
      <c r="C9" s="255"/>
      <c r="D9" s="256"/>
      <c r="E9" s="258"/>
      <c r="F9" s="262"/>
      <c r="G9" s="263"/>
      <c r="H9" s="264"/>
      <c r="I9" s="13" t="s">
        <v>20</v>
      </c>
      <c r="J9" s="14" t="s">
        <v>18</v>
      </c>
    </row>
    <row r="10" spans="1:18" x14ac:dyDescent="0.2">
      <c r="A10" s="265"/>
      <c r="B10" s="266"/>
      <c r="C10" s="266"/>
      <c r="D10" s="266"/>
      <c r="E10" s="266"/>
      <c r="F10" s="266"/>
      <c r="G10" s="266"/>
      <c r="H10" s="266"/>
      <c r="I10" s="266"/>
      <c r="J10" s="267"/>
    </row>
    <row r="11" spans="1:18" ht="115.5" customHeight="1" x14ac:dyDescent="0.2">
      <c r="A11" s="5" t="s">
        <v>3</v>
      </c>
      <c r="B11" s="231" t="s">
        <v>42</v>
      </c>
      <c r="C11" s="229"/>
      <c r="D11" s="229"/>
      <c r="E11" s="229"/>
      <c r="F11" s="230"/>
      <c r="G11" s="49" t="s">
        <v>4</v>
      </c>
      <c r="H11" s="231" t="s">
        <v>43</v>
      </c>
      <c r="I11" s="229"/>
      <c r="J11" s="232"/>
    </row>
    <row r="12" spans="1:18" ht="106.5" customHeight="1" x14ac:dyDescent="0.2">
      <c r="A12" s="5" t="s">
        <v>5</v>
      </c>
      <c r="B12" s="231" t="s">
        <v>44</v>
      </c>
      <c r="C12" s="229"/>
      <c r="D12" s="229"/>
      <c r="E12" s="229"/>
      <c r="F12" s="230"/>
      <c r="G12" s="49" t="s">
        <v>6</v>
      </c>
      <c r="H12" s="287" t="s">
        <v>45</v>
      </c>
      <c r="I12" s="288"/>
      <c r="J12" s="289"/>
      <c r="O12" s="21"/>
    </row>
    <row r="13" spans="1:18" ht="172.5" customHeight="1" x14ac:dyDescent="0.2">
      <c r="A13" s="5" t="s">
        <v>7</v>
      </c>
      <c r="B13" s="231" t="s">
        <v>46</v>
      </c>
      <c r="C13" s="229"/>
      <c r="D13" s="229"/>
      <c r="E13" s="229"/>
      <c r="F13" s="230"/>
      <c r="G13" s="49" t="s">
        <v>8</v>
      </c>
      <c r="H13" s="231" t="s">
        <v>47</v>
      </c>
      <c r="I13" s="229"/>
      <c r="J13" s="232"/>
    </row>
    <row r="14" spans="1:18" ht="25.5" x14ac:dyDescent="0.2">
      <c r="A14" s="5" t="s">
        <v>9</v>
      </c>
      <c r="B14" s="231" t="s">
        <v>48</v>
      </c>
      <c r="C14" s="229"/>
      <c r="D14" s="229"/>
      <c r="E14" s="229"/>
      <c r="F14" s="230"/>
      <c r="G14" s="49" t="s">
        <v>10</v>
      </c>
      <c r="H14" s="231" t="s">
        <v>49</v>
      </c>
      <c r="I14" s="229"/>
      <c r="J14" s="232"/>
    </row>
    <row r="15" spans="1:18" ht="38.25" customHeight="1" x14ac:dyDescent="0.2">
      <c r="A15" s="5" t="s">
        <v>11</v>
      </c>
      <c r="B15" s="231" t="s">
        <v>80</v>
      </c>
      <c r="C15" s="229"/>
      <c r="D15" s="229"/>
      <c r="E15" s="229"/>
      <c r="F15" s="230"/>
      <c r="G15" s="70" t="s">
        <v>12</v>
      </c>
      <c r="H15" s="236" t="s">
        <v>80</v>
      </c>
      <c r="I15" s="236"/>
      <c r="J15" s="236"/>
      <c r="N15" s="10"/>
      <c r="P15" s="3"/>
      <c r="Q15" s="3"/>
      <c r="R15" s="3"/>
    </row>
    <row r="16" spans="1:18" ht="41.25" customHeight="1" thickBot="1" x14ac:dyDescent="0.25">
      <c r="A16" s="31" t="s">
        <v>29</v>
      </c>
      <c r="B16" s="290">
        <v>0.8</v>
      </c>
      <c r="C16" s="291"/>
      <c r="D16" s="292"/>
      <c r="E16" s="32" t="s">
        <v>14</v>
      </c>
      <c r="F16" s="52">
        <v>100</v>
      </c>
      <c r="G16" s="32" t="s">
        <v>19</v>
      </c>
      <c r="H16" s="66" t="s">
        <v>89</v>
      </c>
      <c r="I16" s="67" t="s">
        <v>90</v>
      </c>
      <c r="J16" s="68" t="s">
        <v>91</v>
      </c>
      <c r="P16" s="4"/>
      <c r="Q16" s="4"/>
      <c r="R16" s="4"/>
    </row>
    <row r="17" spans="1:18" ht="41.25" customHeight="1" thickBot="1" x14ac:dyDescent="0.25">
      <c r="A17" s="57"/>
      <c r="B17" s="106"/>
      <c r="C17" s="107"/>
      <c r="D17" s="107"/>
      <c r="E17" s="60"/>
      <c r="F17" s="108"/>
      <c r="G17" s="60"/>
      <c r="H17" s="109"/>
      <c r="I17" s="110"/>
      <c r="J17" s="111"/>
      <c r="P17" s="4"/>
      <c r="Q17" s="4"/>
      <c r="R17" s="4"/>
    </row>
    <row r="18" spans="1:18" ht="13.5" thickBot="1" x14ac:dyDescent="0.25">
      <c r="A18" s="237"/>
      <c r="B18" s="238"/>
      <c r="C18" s="238"/>
      <c r="D18" s="238"/>
      <c r="E18" s="238"/>
      <c r="F18" s="238"/>
      <c r="G18" s="238"/>
      <c r="H18" s="238"/>
      <c r="I18" s="238"/>
      <c r="J18" s="239"/>
    </row>
    <row r="19" spans="1:18" ht="15" customHeight="1" x14ac:dyDescent="0.2">
      <c r="A19" s="216"/>
      <c r="B19" s="218" t="s">
        <v>66</v>
      </c>
      <c r="C19" s="218"/>
      <c r="D19" s="218"/>
      <c r="E19" s="220" t="s">
        <v>34</v>
      </c>
      <c r="F19" s="221"/>
      <c r="G19" s="221"/>
      <c r="H19" s="222"/>
      <c r="I19" s="23" t="s">
        <v>35</v>
      </c>
      <c r="J19" s="135" t="s">
        <v>40</v>
      </c>
      <c r="K19" s="8"/>
      <c r="L19" s="8"/>
      <c r="M19" s="8"/>
    </row>
    <row r="20" spans="1:18" ht="15" customHeight="1" x14ac:dyDescent="0.2">
      <c r="A20" s="217"/>
      <c r="B20" s="219"/>
      <c r="C20" s="219"/>
      <c r="D20" s="219"/>
      <c r="E20" s="223"/>
      <c r="F20" s="224"/>
      <c r="G20" s="224"/>
      <c r="H20" s="225"/>
      <c r="I20" s="24" t="s">
        <v>36</v>
      </c>
      <c r="J20" s="136" t="s">
        <v>71</v>
      </c>
      <c r="K20" s="8"/>
      <c r="L20" s="8"/>
      <c r="M20" s="8"/>
    </row>
    <row r="21" spans="1:18" ht="15" customHeight="1" x14ac:dyDescent="0.2">
      <c r="A21" s="217"/>
      <c r="B21" s="219"/>
      <c r="C21" s="219"/>
      <c r="D21" s="219"/>
      <c r="E21" s="223"/>
      <c r="F21" s="224"/>
      <c r="G21" s="224"/>
      <c r="H21" s="225"/>
      <c r="I21" s="24" t="s">
        <v>37</v>
      </c>
      <c r="J21" s="137" t="s">
        <v>67</v>
      </c>
      <c r="K21" s="8"/>
      <c r="L21" s="8"/>
      <c r="M21" s="8"/>
    </row>
    <row r="22" spans="1:18" ht="15" customHeight="1" thickBot="1" x14ac:dyDescent="0.25">
      <c r="A22" s="217"/>
      <c r="B22" s="219"/>
      <c r="C22" s="219"/>
      <c r="D22" s="219"/>
      <c r="E22" s="223"/>
      <c r="F22" s="224"/>
      <c r="G22" s="224"/>
      <c r="H22" s="225"/>
      <c r="I22" s="25" t="s">
        <v>38</v>
      </c>
      <c r="J22" s="138">
        <v>41229</v>
      </c>
      <c r="K22" s="8"/>
      <c r="L22" s="8"/>
      <c r="M22" s="8"/>
    </row>
    <row r="23" spans="1:18" ht="24.95" customHeight="1" x14ac:dyDescent="0.2">
      <c r="A23" s="281" t="s">
        <v>64</v>
      </c>
      <c r="B23" s="282"/>
      <c r="C23" s="282"/>
      <c r="D23" s="282"/>
      <c r="E23" s="282"/>
      <c r="F23" s="282"/>
      <c r="G23" s="282"/>
      <c r="H23" s="282"/>
      <c r="I23" s="282"/>
      <c r="J23" s="283"/>
      <c r="K23" s="3"/>
      <c r="L23" s="9"/>
    </row>
    <row r="24" spans="1:18" ht="34.5" customHeight="1" x14ac:dyDescent="0.2">
      <c r="A24" s="45" t="s">
        <v>15</v>
      </c>
      <c r="B24" s="16" t="s">
        <v>14</v>
      </c>
      <c r="C24" s="16" t="s">
        <v>21</v>
      </c>
      <c r="D24" s="46" t="s">
        <v>23</v>
      </c>
      <c r="E24" s="143" t="s">
        <v>24</v>
      </c>
      <c r="F24" s="258" t="s">
        <v>25</v>
      </c>
      <c r="G24" s="284"/>
      <c r="H24" s="46" t="s">
        <v>26</v>
      </c>
      <c r="I24" s="46" t="s">
        <v>16</v>
      </c>
      <c r="J24" s="1" t="s">
        <v>27</v>
      </c>
      <c r="K24" s="3"/>
      <c r="L24" s="9"/>
    </row>
    <row r="25" spans="1:18" ht="63.75" hidden="1" x14ac:dyDescent="0.2">
      <c r="A25" s="18">
        <v>41670</v>
      </c>
      <c r="B25" s="96">
        <f>+F16</f>
        <v>100</v>
      </c>
      <c r="C25" s="22">
        <f>95.17/100</f>
        <v>0.95169999999999999</v>
      </c>
      <c r="D25" s="6">
        <f>+(C25/B25)*100</f>
        <v>0.95169999999999999</v>
      </c>
      <c r="E25" s="48" t="s">
        <v>93</v>
      </c>
      <c r="F25" s="277" t="s">
        <v>92</v>
      </c>
      <c r="G25" s="278"/>
      <c r="H25" s="47" t="s">
        <v>52</v>
      </c>
      <c r="I25" s="18">
        <v>41670</v>
      </c>
      <c r="J25" s="139" t="s">
        <v>22</v>
      </c>
    </row>
    <row r="26" spans="1:18" ht="76.5" hidden="1" customHeight="1" x14ac:dyDescent="0.2">
      <c r="A26" s="18">
        <v>41698</v>
      </c>
      <c r="B26" s="96">
        <f>+F16</f>
        <v>100</v>
      </c>
      <c r="C26" s="22">
        <f>97.43/100</f>
        <v>0.97430000000000005</v>
      </c>
      <c r="D26" s="6">
        <f>+(C26/B26)*100</f>
        <v>0.97429999999999994</v>
      </c>
      <c r="E26" s="48" t="s">
        <v>94</v>
      </c>
      <c r="F26" s="277" t="s">
        <v>92</v>
      </c>
      <c r="G26" s="278"/>
      <c r="H26" s="47" t="s">
        <v>52</v>
      </c>
      <c r="I26" s="18">
        <v>41698</v>
      </c>
      <c r="J26" s="139" t="s">
        <v>22</v>
      </c>
    </row>
    <row r="27" spans="1:18" ht="91.5" hidden="1" customHeight="1" x14ac:dyDescent="0.2">
      <c r="A27" s="18">
        <v>41728</v>
      </c>
      <c r="B27" s="96">
        <f>+F16</f>
        <v>100</v>
      </c>
      <c r="C27" s="22">
        <f>93.28/100</f>
        <v>0.93279999999999996</v>
      </c>
      <c r="D27" s="6">
        <f>+(C27/B27)*100</f>
        <v>0.93279999999999996</v>
      </c>
      <c r="E27" s="48" t="s">
        <v>95</v>
      </c>
      <c r="F27" s="277" t="s">
        <v>92</v>
      </c>
      <c r="G27" s="278"/>
      <c r="H27" s="47" t="s">
        <v>52</v>
      </c>
      <c r="I27" s="18">
        <v>41728</v>
      </c>
      <c r="J27" s="139" t="s">
        <v>22</v>
      </c>
    </row>
    <row r="28" spans="1:18" ht="129" hidden="1" customHeight="1" x14ac:dyDescent="0.2">
      <c r="A28" s="65" t="s">
        <v>88</v>
      </c>
      <c r="B28" s="96">
        <f>+F16</f>
        <v>100</v>
      </c>
      <c r="C28" s="22">
        <f>97.29/100</f>
        <v>0.9729000000000001</v>
      </c>
      <c r="D28" s="6">
        <f>+(C28/B28)*100</f>
        <v>0.9729000000000001</v>
      </c>
      <c r="E28" s="48" t="s">
        <v>96</v>
      </c>
      <c r="F28" s="277" t="s">
        <v>92</v>
      </c>
      <c r="G28" s="278"/>
      <c r="H28" s="47" t="s">
        <v>52</v>
      </c>
      <c r="I28" s="65" t="s">
        <v>88</v>
      </c>
      <c r="J28" s="139" t="s">
        <v>22</v>
      </c>
    </row>
    <row r="29" spans="1:18" ht="78" hidden="1" customHeight="1" x14ac:dyDescent="0.2">
      <c r="A29" s="18">
        <v>41790</v>
      </c>
      <c r="B29" s="96">
        <f>+B28</f>
        <v>100</v>
      </c>
      <c r="C29" s="22">
        <f>93.27/100</f>
        <v>0.93269999999999997</v>
      </c>
      <c r="D29" s="6">
        <f>+(C29/B30)*100</f>
        <v>0.93269999999999997</v>
      </c>
      <c r="E29" s="48" t="s">
        <v>97</v>
      </c>
      <c r="F29" s="277" t="s">
        <v>92</v>
      </c>
      <c r="G29" s="278"/>
      <c r="H29" s="47" t="s">
        <v>52</v>
      </c>
      <c r="I29" s="18">
        <v>41790</v>
      </c>
      <c r="J29" s="139" t="s">
        <v>22</v>
      </c>
    </row>
    <row r="30" spans="1:18" ht="78" hidden="1" customHeight="1" x14ac:dyDescent="0.2">
      <c r="A30" s="18">
        <v>41820</v>
      </c>
      <c r="B30" s="96">
        <f>+B25</f>
        <v>100</v>
      </c>
      <c r="C30" s="22">
        <f>95.91/100</f>
        <v>0.95909999999999995</v>
      </c>
      <c r="D30" s="6">
        <f>+(C30/B30)*100</f>
        <v>0.95909999999999984</v>
      </c>
      <c r="E30" s="48" t="s">
        <v>93</v>
      </c>
      <c r="F30" s="277" t="s">
        <v>92</v>
      </c>
      <c r="G30" s="278"/>
      <c r="H30" s="69" t="s">
        <v>52</v>
      </c>
      <c r="I30" s="18">
        <v>41820</v>
      </c>
      <c r="J30" s="139" t="s">
        <v>22</v>
      </c>
    </row>
    <row r="31" spans="1:18" ht="76.5" hidden="1" x14ac:dyDescent="0.2">
      <c r="A31" s="18">
        <v>41851</v>
      </c>
      <c r="B31" s="96">
        <f>+B30</f>
        <v>100</v>
      </c>
      <c r="C31" s="22">
        <f>88.85/100</f>
        <v>0.88849999999999996</v>
      </c>
      <c r="D31" s="6">
        <f>+(C31/B31)*100</f>
        <v>0.88849999999999985</v>
      </c>
      <c r="E31" s="48" t="s">
        <v>97</v>
      </c>
      <c r="F31" s="277" t="s">
        <v>92</v>
      </c>
      <c r="G31" s="278"/>
      <c r="H31" s="69" t="s">
        <v>52</v>
      </c>
      <c r="I31" s="18">
        <v>41851</v>
      </c>
      <c r="J31" s="139" t="s">
        <v>22</v>
      </c>
    </row>
    <row r="32" spans="1:18" ht="199.5" customHeight="1" x14ac:dyDescent="0.2">
      <c r="A32" s="122">
        <v>43861</v>
      </c>
      <c r="B32" s="97">
        <v>100</v>
      </c>
      <c r="C32" s="79">
        <v>0.98399999999999999</v>
      </c>
      <c r="D32" s="72">
        <f t="shared" ref="D32:D38" si="0">+C32*100%</f>
        <v>0.98399999999999999</v>
      </c>
      <c r="E32" s="142" t="s">
        <v>137</v>
      </c>
      <c r="F32" s="277" t="s">
        <v>107</v>
      </c>
      <c r="G32" s="278"/>
      <c r="H32" s="71" t="s">
        <v>52</v>
      </c>
      <c r="I32" s="122">
        <v>43861</v>
      </c>
      <c r="J32" s="139" t="s">
        <v>22</v>
      </c>
    </row>
    <row r="33" spans="1:19" ht="147" customHeight="1" x14ac:dyDescent="0.2">
      <c r="A33" s="122">
        <v>43889</v>
      </c>
      <c r="B33" s="97">
        <v>100</v>
      </c>
      <c r="C33" s="79">
        <v>0.96750000000000003</v>
      </c>
      <c r="D33" s="72">
        <f t="shared" si="0"/>
        <v>0.96750000000000003</v>
      </c>
      <c r="E33" s="191" t="s">
        <v>144</v>
      </c>
      <c r="F33" s="277" t="s">
        <v>107</v>
      </c>
      <c r="G33" s="278"/>
      <c r="H33" s="71" t="s">
        <v>52</v>
      </c>
      <c r="I33" s="122">
        <v>43889</v>
      </c>
      <c r="J33" s="139" t="s">
        <v>22</v>
      </c>
    </row>
    <row r="34" spans="1:19" ht="121.5" customHeight="1" x14ac:dyDescent="0.2">
      <c r="A34" s="122">
        <v>43921</v>
      </c>
      <c r="B34" s="97">
        <v>100</v>
      </c>
      <c r="C34" s="119">
        <v>0.97529999999999994</v>
      </c>
      <c r="D34" s="72">
        <f t="shared" si="0"/>
        <v>0.97529999999999994</v>
      </c>
      <c r="E34" s="151" t="s">
        <v>152</v>
      </c>
      <c r="F34" s="277" t="s">
        <v>107</v>
      </c>
      <c r="G34" s="278"/>
      <c r="H34" s="71" t="s">
        <v>52</v>
      </c>
      <c r="I34" s="122">
        <v>43921</v>
      </c>
      <c r="J34" s="139" t="s">
        <v>22</v>
      </c>
    </row>
    <row r="35" spans="1:19" ht="118.5" customHeight="1" x14ac:dyDescent="0.2">
      <c r="A35" s="122">
        <v>43951</v>
      </c>
      <c r="B35" s="97">
        <v>100</v>
      </c>
      <c r="C35" s="79">
        <v>0.97650000000000003</v>
      </c>
      <c r="D35" s="72">
        <f t="shared" si="0"/>
        <v>0.97650000000000003</v>
      </c>
      <c r="E35" s="151" t="s">
        <v>137</v>
      </c>
      <c r="F35" s="277" t="s">
        <v>107</v>
      </c>
      <c r="G35" s="278"/>
      <c r="H35" s="71" t="s">
        <v>52</v>
      </c>
      <c r="I35" s="122">
        <v>43951</v>
      </c>
      <c r="J35" s="139" t="s">
        <v>22</v>
      </c>
    </row>
    <row r="36" spans="1:19" ht="120" customHeight="1" x14ac:dyDescent="0.2">
      <c r="A36" s="122">
        <v>43982</v>
      </c>
      <c r="B36" s="97">
        <v>100</v>
      </c>
      <c r="C36" s="79">
        <v>0.96899999999999997</v>
      </c>
      <c r="D36" s="72">
        <f t="shared" si="0"/>
        <v>0.96899999999999997</v>
      </c>
      <c r="E36" s="151" t="s">
        <v>153</v>
      </c>
      <c r="F36" s="277" t="s">
        <v>107</v>
      </c>
      <c r="G36" s="278"/>
      <c r="H36" s="120" t="s">
        <v>52</v>
      </c>
      <c r="I36" s="122">
        <v>43982</v>
      </c>
      <c r="J36" s="140" t="s">
        <v>22</v>
      </c>
    </row>
    <row r="37" spans="1:19" ht="114.75" hidden="1" customHeight="1" x14ac:dyDescent="0.2">
      <c r="A37" s="122">
        <v>44012</v>
      </c>
      <c r="B37" s="97">
        <v>100</v>
      </c>
      <c r="C37" s="116"/>
      <c r="D37" s="72"/>
      <c r="E37" s="151" t="s">
        <v>137</v>
      </c>
      <c r="F37" s="277"/>
      <c r="G37" s="278"/>
      <c r="H37" s="71"/>
      <c r="I37" s="122">
        <v>44012</v>
      </c>
      <c r="J37" s="139"/>
    </row>
    <row r="38" spans="1:19" ht="143.25" customHeight="1" x14ac:dyDescent="0.2">
      <c r="A38" s="122" t="s">
        <v>138</v>
      </c>
      <c r="B38" s="97">
        <v>100</v>
      </c>
      <c r="C38" s="116">
        <v>0.97460000000000002</v>
      </c>
      <c r="D38" s="72">
        <f t="shared" si="0"/>
        <v>0.97460000000000002</v>
      </c>
      <c r="E38" s="151" t="s">
        <v>137</v>
      </c>
      <c r="F38" s="279" t="s">
        <v>107</v>
      </c>
      <c r="G38" s="280"/>
      <c r="H38" s="121" t="s">
        <v>52</v>
      </c>
      <c r="I38" s="122">
        <v>44012</v>
      </c>
      <c r="J38" s="140" t="s">
        <v>22</v>
      </c>
    </row>
    <row r="39" spans="1:19" ht="112.5" customHeight="1" x14ac:dyDescent="0.2">
      <c r="A39" s="122">
        <v>44043</v>
      </c>
      <c r="B39" s="97">
        <v>100</v>
      </c>
      <c r="C39" s="117"/>
      <c r="D39" s="347"/>
      <c r="E39" s="352"/>
      <c r="F39" s="277"/>
      <c r="G39" s="278"/>
      <c r="H39" s="121"/>
      <c r="I39" s="122">
        <v>44043</v>
      </c>
      <c r="J39" s="140" t="s">
        <v>22</v>
      </c>
    </row>
    <row r="40" spans="1:19" ht="102" customHeight="1" x14ac:dyDescent="0.2">
      <c r="A40" s="122">
        <v>44073</v>
      </c>
      <c r="B40" s="97">
        <v>100</v>
      </c>
      <c r="C40" s="117"/>
      <c r="D40" s="347"/>
      <c r="E40" s="352"/>
      <c r="F40" s="277"/>
      <c r="G40" s="278"/>
      <c r="H40" s="141"/>
      <c r="I40" s="122">
        <v>44074</v>
      </c>
      <c r="J40" s="140" t="s">
        <v>22</v>
      </c>
    </row>
    <row r="41" spans="1:19" ht="136.5" customHeight="1" x14ac:dyDescent="0.2">
      <c r="A41" s="122" t="s">
        <v>139</v>
      </c>
      <c r="B41" s="97">
        <v>100</v>
      </c>
      <c r="C41" s="117"/>
      <c r="D41" s="347"/>
      <c r="E41" s="348"/>
      <c r="F41" s="349"/>
      <c r="G41" s="350"/>
      <c r="H41" s="351"/>
      <c r="I41" s="122">
        <v>44104</v>
      </c>
      <c r="J41" s="140" t="s">
        <v>22</v>
      </c>
      <c r="Q41" s="101"/>
    </row>
    <row r="42" spans="1:19" ht="109.5" customHeight="1" x14ac:dyDescent="0.2">
      <c r="A42" s="102">
        <v>44134</v>
      </c>
      <c r="B42" s="97">
        <v>100</v>
      </c>
      <c r="C42" s="117"/>
      <c r="D42" s="347"/>
      <c r="E42" s="352"/>
      <c r="F42" s="349"/>
      <c r="G42" s="350"/>
      <c r="H42" s="351"/>
      <c r="I42" s="102" t="s">
        <v>142</v>
      </c>
      <c r="J42" s="140" t="s">
        <v>22</v>
      </c>
    </row>
    <row r="43" spans="1:19" ht="111" customHeight="1" thickBot="1" x14ac:dyDescent="0.25">
      <c r="A43" s="103" t="s">
        <v>140</v>
      </c>
      <c r="B43" s="97">
        <v>100</v>
      </c>
      <c r="C43" s="116"/>
      <c r="D43" s="347"/>
      <c r="E43" s="352"/>
      <c r="F43" s="349"/>
      <c r="G43" s="350"/>
      <c r="H43" s="351"/>
      <c r="I43" s="102" t="s">
        <v>143</v>
      </c>
      <c r="J43" s="140" t="s">
        <v>22</v>
      </c>
    </row>
    <row r="44" spans="1:19" ht="13.5" thickBot="1" x14ac:dyDescent="0.25">
      <c r="A44" s="103">
        <v>44196</v>
      </c>
      <c r="B44" s="97">
        <v>100</v>
      </c>
      <c r="C44" s="116"/>
      <c r="D44" s="347"/>
      <c r="E44" s="352"/>
      <c r="F44" s="349"/>
      <c r="G44" s="350"/>
      <c r="H44" s="351"/>
      <c r="I44" s="103">
        <v>44561</v>
      </c>
      <c r="J44" s="140" t="s">
        <v>22</v>
      </c>
      <c r="S44" s="20"/>
    </row>
    <row r="45" spans="1:19" x14ac:dyDescent="0.2">
      <c r="S45" s="20"/>
    </row>
    <row r="46" spans="1:19" x14ac:dyDescent="0.2">
      <c r="S46" s="20"/>
    </row>
    <row r="81" spans="1:9" x14ac:dyDescent="0.2">
      <c r="A81" s="296"/>
      <c r="B81" s="296"/>
      <c r="C81" s="77"/>
      <c r="D81" s="78"/>
      <c r="E81" s="296"/>
      <c r="F81" s="296"/>
      <c r="G81" s="76"/>
      <c r="H81" s="76"/>
      <c r="I81" s="76"/>
    </row>
    <row r="82" spans="1:9" x14ac:dyDescent="0.2">
      <c r="C82" s="74"/>
      <c r="D82" s="74"/>
      <c r="F82" s="119"/>
      <c r="I82" s="74"/>
    </row>
    <row r="83" spans="1:9" x14ac:dyDescent="0.2">
      <c r="A83" s="294"/>
      <c r="B83" s="294"/>
      <c r="C83" s="74"/>
      <c r="D83" s="74"/>
      <c r="E83" s="295"/>
      <c r="F83" s="295"/>
      <c r="G83" s="26"/>
      <c r="I83" s="74"/>
    </row>
    <row r="84" spans="1:9" x14ac:dyDescent="0.2">
      <c r="A84" s="294"/>
      <c r="B84" s="294"/>
      <c r="C84" s="74"/>
      <c r="D84" s="74"/>
      <c r="E84" s="293"/>
      <c r="F84" s="295"/>
      <c r="G84" s="26"/>
      <c r="H84" s="26"/>
      <c r="I84" s="75"/>
    </row>
    <row r="85" spans="1:9" x14ac:dyDescent="0.2">
      <c r="A85" s="26"/>
      <c r="C85" s="74"/>
      <c r="D85" s="74"/>
      <c r="E85" s="293"/>
      <c r="F85" s="295"/>
      <c r="G85" s="26"/>
      <c r="H85" s="26"/>
      <c r="I85" s="74"/>
    </row>
    <row r="86" spans="1:9" x14ac:dyDescent="0.2">
      <c r="C86" s="74"/>
      <c r="D86" s="74"/>
      <c r="E86" s="293"/>
      <c r="F86" s="293"/>
      <c r="G86" s="26"/>
      <c r="H86" s="26"/>
      <c r="I86" s="74"/>
    </row>
    <row r="87" spans="1:9" x14ac:dyDescent="0.2">
      <c r="A87" s="294"/>
      <c r="B87" s="294"/>
      <c r="C87" s="74"/>
      <c r="D87" s="74"/>
      <c r="E87" s="293"/>
      <c r="F87" s="293"/>
      <c r="G87" s="26"/>
      <c r="H87" s="26"/>
      <c r="I87" s="74"/>
    </row>
    <row r="88" spans="1:9" x14ac:dyDescent="0.2">
      <c r="C88" s="74"/>
      <c r="D88" s="74"/>
      <c r="E88" s="293"/>
      <c r="F88" s="293"/>
      <c r="G88" s="26"/>
      <c r="H88" s="26"/>
      <c r="I88" s="74"/>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76"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D12" sqref="D12"/>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69" t="s">
        <v>19</v>
      </c>
      <c r="C4" s="170" t="s">
        <v>89</v>
      </c>
      <c r="D4" s="171" t="s">
        <v>90</v>
      </c>
      <c r="E4" s="172" t="s">
        <v>91</v>
      </c>
    </row>
    <row r="5" spans="2:8" x14ac:dyDescent="0.2">
      <c r="B5" s="192" t="s">
        <v>15</v>
      </c>
      <c r="C5" s="16" t="s">
        <v>14</v>
      </c>
      <c r="D5" s="16" t="s">
        <v>21</v>
      </c>
      <c r="E5" s="173" t="s">
        <v>23</v>
      </c>
    </row>
    <row r="6" spans="2:8" x14ac:dyDescent="0.2">
      <c r="B6" s="178" t="s">
        <v>112</v>
      </c>
      <c r="C6" s="97">
        <v>100</v>
      </c>
      <c r="D6" s="133">
        <f>+'E01.002 EFECT RTA'!C32</f>
        <v>0.98399999999999999</v>
      </c>
      <c r="E6" s="174">
        <f>+'E01.002 EFECT RTA'!D32</f>
        <v>0.98399999999999999</v>
      </c>
      <c r="G6" s="114"/>
    </row>
    <row r="7" spans="2:8" x14ac:dyDescent="0.2">
      <c r="B7" s="178" t="s">
        <v>113</v>
      </c>
      <c r="C7" s="97">
        <v>100</v>
      </c>
      <c r="D7" s="133">
        <f>+'E01.002 EFECT RTA'!C33</f>
        <v>0.96750000000000003</v>
      </c>
      <c r="E7" s="174">
        <f>+'E01.002 EFECT RTA'!D33</f>
        <v>0.96750000000000003</v>
      </c>
    </row>
    <row r="8" spans="2:8" x14ac:dyDescent="0.2">
      <c r="B8" s="178" t="s">
        <v>114</v>
      </c>
      <c r="C8" s="97">
        <v>100</v>
      </c>
      <c r="D8" s="133">
        <f>+'E01.002 EFECT RTA'!C34</f>
        <v>0.97529999999999994</v>
      </c>
      <c r="E8" s="174">
        <f>+'E01.002 EFECT RTA'!D34</f>
        <v>0.97529999999999994</v>
      </c>
    </row>
    <row r="9" spans="2:8" x14ac:dyDescent="0.2">
      <c r="B9" s="178" t="s">
        <v>115</v>
      </c>
      <c r="C9" s="97">
        <v>100</v>
      </c>
      <c r="D9" s="133">
        <f>+'E01.002 EFECT RTA'!C35</f>
        <v>0.97650000000000003</v>
      </c>
      <c r="E9" s="174">
        <f>+'E01.002 EFECT RTA'!D35</f>
        <v>0.97650000000000003</v>
      </c>
      <c r="G9" s="115"/>
      <c r="H9" s="112"/>
    </row>
    <row r="10" spans="2:8" x14ac:dyDescent="0.2">
      <c r="B10" s="178" t="s">
        <v>116</v>
      </c>
      <c r="C10" s="97">
        <v>100</v>
      </c>
      <c r="D10" s="133">
        <f>+'E01.002 EFECT RTA'!C36</f>
        <v>0.96899999999999997</v>
      </c>
      <c r="E10" s="174">
        <f>+'E01.002 EFECT RTA'!D36</f>
        <v>0.96899999999999997</v>
      </c>
    </row>
    <row r="11" spans="2:8" x14ac:dyDescent="0.2">
      <c r="B11" s="178" t="s">
        <v>117</v>
      </c>
      <c r="C11" s="97">
        <v>100</v>
      </c>
      <c r="D11" s="133">
        <f>+'E01.002 EFECT RTA'!C37</f>
        <v>0</v>
      </c>
      <c r="E11" s="174">
        <f>+'E01.002 EFECT RTA'!D37</f>
        <v>0</v>
      </c>
    </row>
    <row r="12" spans="2:8" x14ac:dyDescent="0.2">
      <c r="B12" s="178" t="s">
        <v>118</v>
      </c>
      <c r="C12" s="97">
        <v>100</v>
      </c>
      <c r="D12" s="133"/>
      <c r="E12" s="196"/>
    </row>
    <row r="13" spans="2:8" x14ac:dyDescent="0.2">
      <c r="B13" s="178" t="s">
        <v>119</v>
      </c>
      <c r="C13" s="97">
        <v>100</v>
      </c>
      <c r="D13" s="133"/>
      <c r="E13" s="196"/>
    </row>
    <row r="14" spans="2:8" x14ac:dyDescent="0.2">
      <c r="B14" s="178" t="s">
        <v>120</v>
      </c>
      <c r="C14" s="97">
        <v>100</v>
      </c>
      <c r="D14" s="133"/>
      <c r="E14" s="196"/>
    </row>
    <row r="15" spans="2:8" x14ac:dyDescent="0.2">
      <c r="B15" s="178" t="s">
        <v>121</v>
      </c>
      <c r="C15" s="97">
        <v>100</v>
      </c>
      <c r="D15" s="133"/>
      <c r="E15" s="196"/>
    </row>
    <row r="16" spans="2:8" x14ac:dyDescent="0.2">
      <c r="B16" s="178" t="s">
        <v>122</v>
      </c>
      <c r="C16" s="97">
        <v>100</v>
      </c>
      <c r="D16" s="117"/>
      <c r="E16" s="196"/>
    </row>
    <row r="17" spans="2:5" ht="13.5" thickBot="1" x14ac:dyDescent="0.25">
      <c r="B17" s="178" t="s">
        <v>123</v>
      </c>
      <c r="C17" s="175">
        <v>100</v>
      </c>
      <c r="D17" s="182"/>
      <c r="E17" s="197"/>
    </row>
    <row r="18" spans="2:5" x14ac:dyDescent="0.2">
      <c r="E18" s="114"/>
    </row>
    <row r="19" spans="2:5" x14ac:dyDescent="0.2">
      <c r="D19" s="168"/>
      <c r="E19" s="114"/>
    </row>
    <row r="20" spans="2:5" x14ac:dyDescent="0.2">
      <c r="C20" s="3"/>
      <c r="D20" s="163"/>
    </row>
    <row r="21" spans="2:5" x14ac:dyDescent="0.2">
      <c r="C21" s="3"/>
      <c r="D21" s="163"/>
    </row>
    <row r="22" spans="2:5" x14ac:dyDescent="0.2">
      <c r="C22" s="3"/>
      <c r="D22" s="164"/>
    </row>
    <row r="23" spans="2:5" x14ac:dyDescent="0.2">
      <c r="C23" s="3"/>
      <c r="D23" s="163"/>
    </row>
    <row r="24" spans="2:5" x14ac:dyDescent="0.2">
      <c r="C24" s="3"/>
      <c r="D24" s="163"/>
    </row>
    <row r="25" spans="2:5" x14ac:dyDescent="0.2">
      <c r="C25" s="3"/>
      <c r="D25" s="165"/>
    </row>
    <row r="26" spans="2:5" x14ac:dyDescent="0.2">
      <c r="C26" s="3"/>
      <c r="D26" s="165"/>
    </row>
    <row r="27" spans="2:5" x14ac:dyDescent="0.2">
      <c r="C27" s="3"/>
      <c r="D27" s="166"/>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workbookViewId="0">
      <selection activeCell="D13" sqref="D13:E13"/>
    </sheetView>
  </sheetViews>
  <sheetFormatPr baseColWidth="10" defaultRowHeight="12.75" x14ac:dyDescent="0.2"/>
  <cols>
    <col min="3" max="3" width="11.85546875" customWidth="1"/>
    <col min="16" max="16" width="11.42578125" style="129"/>
    <col min="17" max="17" width="6.5703125" style="129" customWidth="1"/>
    <col min="18" max="18" width="11.42578125" style="128"/>
    <col min="19" max="19" width="15.85546875" style="128" customWidth="1"/>
    <col min="20" max="20" width="54.5703125" style="130" customWidth="1"/>
    <col min="21" max="21" width="5.28515625" style="129" customWidth="1"/>
  </cols>
  <sheetData>
    <row r="2" spans="2:30" ht="13.5" thickBot="1" x14ac:dyDescent="0.25"/>
    <row r="3" spans="2:30" ht="26.25" customHeight="1" thickBot="1" x14ac:dyDescent="0.25">
      <c r="B3" s="315" t="s">
        <v>124</v>
      </c>
      <c r="C3" s="316"/>
      <c r="D3" s="316"/>
      <c r="E3" s="317"/>
      <c r="O3" s="104"/>
      <c r="P3" s="310"/>
      <c r="Q3" s="310"/>
      <c r="R3" s="310"/>
      <c r="S3" s="310"/>
      <c r="T3" s="310"/>
      <c r="U3" s="310"/>
      <c r="V3" s="104"/>
      <c r="W3" s="104"/>
      <c r="X3" s="104"/>
      <c r="Y3" s="104"/>
      <c r="Z3" s="104"/>
      <c r="AA3" s="104"/>
      <c r="AB3" s="104"/>
      <c r="AC3" s="104"/>
      <c r="AD3" s="104"/>
    </row>
    <row r="4" spans="2:30" x14ac:dyDescent="0.2">
      <c r="B4" s="318" t="s">
        <v>108</v>
      </c>
      <c r="C4" s="319"/>
      <c r="D4" s="319" t="s">
        <v>125</v>
      </c>
      <c r="E4" s="320"/>
      <c r="O4" s="104"/>
      <c r="P4" s="310"/>
      <c r="Q4" s="310"/>
      <c r="R4" s="157"/>
      <c r="S4" s="158"/>
      <c r="T4" s="311"/>
      <c r="U4" s="311"/>
      <c r="V4" s="104"/>
      <c r="W4" s="104"/>
      <c r="X4" s="104"/>
      <c r="Y4" s="104"/>
      <c r="Z4" s="104"/>
      <c r="AA4" s="104"/>
      <c r="AB4" s="104"/>
      <c r="AC4" s="104"/>
      <c r="AD4" s="104"/>
    </row>
    <row r="5" spans="2:30" ht="62.25" customHeight="1" x14ac:dyDescent="0.2">
      <c r="B5" s="307" t="s">
        <v>126</v>
      </c>
      <c r="C5" s="308"/>
      <c r="D5" s="305">
        <v>13</v>
      </c>
      <c r="E5" s="306"/>
      <c r="O5" s="104"/>
      <c r="P5" s="309"/>
      <c r="Q5" s="309"/>
      <c r="R5" s="159"/>
      <c r="S5" s="152"/>
      <c r="T5" s="160"/>
      <c r="U5" s="161"/>
      <c r="V5" s="104"/>
      <c r="W5" s="104"/>
      <c r="X5" s="104"/>
      <c r="Y5" s="104"/>
      <c r="Z5" s="104"/>
      <c r="AA5" s="104"/>
      <c r="AB5" s="104"/>
      <c r="AC5" s="104"/>
      <c r="AD5" s="104"/>
    </row>
    <row r="6" spans="2:30" ht="14.25" x14ac:dyDescent="0.2">
      <c r="B6" s="307" t="s">
        <v>127</v>
      </c>
      <c r="C6" s="308"/>
      <c r="D6" s="305">
        <v>24</v>
      </c>
      <c r="E6" s="306"/>
      <c r="O6" s="104"/>
      <c r="P6" s="309"/>
      <c r="Q6" s="309"/>
      <c r="R6" s="159"/>
      <c r="S6" s="152"/>
      <c r="T6" s="160"/>
      <c r="U6" s="161"/>
      <c r="V6" s="104"/>
      <c r="W6" s="104"/>
      <c r="X6" s="104"/>
      <c r="Y6" s="104"/>
      <c r="Z6" s="104"/>
      <c r="AA6" s="104"/>
      <c r="AB6" s="104"/>
      <c r="AC6" s="104"/>
      <c r="AD6" s="104"/>
    </row>
    <row r="7" spans="2:30" ht="14.25" x14ac:dyDescent="0.2">
      <c r="B7" s="307" t="s">
        <v>128</v>
      </c>
      <c r="C7" s="308"/>
      <c r="D7" s="305">
        <v>27</v>
      </c>
      <c r="E7" s="306"/>
      <c r="O7" s="104"/>
      <c r="P7" s="309"/>
      <c r="Q7" s="309"/>
      <c r="R7" s="159"/>
      <c r="S7" s="152"/>
      <c r="T7" s="160"/>
      <c r="U7" s="161"/>
      <c r="V7" s="104"/>
      <c r="W7" s="104"/>
      <c r="X7" s="104"/>
      <c r="Y7" s="104"/>
      <c r="Z7" s="104"/>
      <c r="AA7" s="104"/>
      <c r="AB7" s="104"/>
      <c r="AC7" s="104"/>
      <c r="AD7" s="104"/>
    </row>
    <row r="8" spans="2:30" ht="14.25" x14ac:dyDescent="0.2">
      <c r="B8" s="307" t="s">
        <v>129</v>
      </c>
      <c r="C8" s="308"/>
      <c r="D8" s="305">
        <v>23</v>
      </c>
      <c r="E8" s="306"/>
      <c r="O8" s="104"/>
      <c r="P8" s="309"/>
      <c r="Q8" s="309"/>
      <c r="R8" s="159"/>
      <c r="S8" s="152"/>
      <c r="T8" s="160"/>
      <c r="U8" s="161"/>
      <c r="V8" s="104"/>
      <c r="W8" s="104"/>
      <c r="X8" s="104"/>
      <c r="Y8" s="104"/>
      <c r="Z8" s="104"/>
      <c r="AA8" s="104"/>
      <c r="AB8" s="104"/>
      <c r="AC8" s="104"/>
      <c r="AD8" s="104"/>
    </row>
    <row r="9" spans="2:30" ht="37.5" customHeight="1" x14ac:dyDescent="0.2">
      <c r="B9" s="307" t="s">
        <v>130</v>
      </c>
      <c r="C9" s="308"/>
      <c r="D9" s="305">
        <v>31</v>
      </c>
      <c r="E9" s="306"/>
      <c r="O9" s="104"/>
      <c r="P9" s="309"/>
      <c r="Q9" s="309"/>
      <c r="R9" s="159"/>
      <c r="S9" s="152"/>
      <c r="T9" s="312"/>
      <c r="U9" s="313"/>
      <c r="V9" s="104"/>
      <c r="W9" s="104"/>
      <c r="X9" s="104"/>
      <c r="Y9" s="104"/>
      <c r="Z9" s="104"/>
      <c r="AA9" s="104"/>
      <c r="AB9" s="104"/>
      <c r="AC9" s="104"/>
      <c r="AD9" s="104"/>
    </row>
    <row r="10" spans="2:30" ht="14.25" x14ac:dyDescent="0.2">
      <c r="B10" s="297" t="s">
        <v>131</v>
      </c>
      <c r="C10" s="298"/>
      <c r="D10" s="305">
        <v>39</v>
      </c>
      <c r="E10" s="306"/>
      <c r="O10" s="104"/>
      <c r="P10" s="309"/>
      <c r="Q10" s="309"/>
      <c r="R10" s="159"/>
      <c r="S10" s="152"/>
      <c r="T10" s="312"/>
      <c r="U10" s="313"/>
      <c r="V10" s="104"/>
      <c r="W10" s="104"/>
      <c r="X10" s="104"/>
      <c r="Y10" s="104"/>
      <c r="Z10" s="104"/>
      <c r="AA10" s="104"/>
      <c r="AB10" s="104"/>
      <c r="AC10" s="104"/>
      <c r="AD10" s="104"/>
    </row>
    <row r="11" spans="2:30" ht="36" customHeight="1" x14ac:dyDescent="0.2">
      <c r="B11" s="297" t="s">
        <v>109</v>
      </c>
      <c r="C11" s="298"/>
      <c r="D11" s="305"/>
      <c r="E11" s="306"/>
      <c r="O11" s="104"/>
      <c r="P11" s="309"/>
      <c r="Q11" s="309"/>
      <c r="R11" s="159"/>
      <c r="S11" s="152"/>
      <c r="T11" s="312"/>
      <c r="U11" s="313"/>
      <c r="V11" s="104"/>
      <c r="W11" s="104"/>
      <c r="X11" s="104"/>
      <c r="Y11" s="104"/>
      <c r="Z11" s="104"/>
      <c r="AA11" s="104"/>
      <c r="AB11" s="104"/>
      <c r="AC11" s="104"/>
      <c r="AD11" s="104"/>
    </row>
    <row r="12" spans="2:30" ht="27" customHeight="1" x14ac:dyDescent="0.2">
      <c r="B12" s="297" t="s">
        <v>110</v>
      </c>
      <c r="C12" s="298"/>
      <c r="D12" s="305"/>
      <c r="E12" s="306"/>
      <c r="O12" s="104"/>
      <c r="P12" s="309"/>
      <c r="Q12" s="309"/>
      <c r="R12" s="159"/>
      <c r="S12" s="152"/>
      <c r="T12" s="312"/>
      <c r="U12" s="313"/>
      <c r="V12" s="104"/>
      <c r="W12" s="104"/>
      <c r="X12" s="104"/>
      <c r="Y12" s="104"/>
      <c r="Z12" s="104"/>
      <c r="AA12" s="104"/>
      <c r="AB12" s="104"/>
      <c r="AC12" s="104"/>
      <c r="AD12" s="104"/>
    </row>
    <row r="13" spans="2:30" ht="12.75" customHeight="1" x14ac:dyDescent="0.2">
      <c r="B13" s="297" t="s">
        <v>111</v>
      </c>
      <c r="C13" s="298"/>
      <c r="D13" s="299"/>
      <c r="E13" s="300"/>
      <c r="O13" s="104"/>
      <c r="P13" s="309"/>
      <c r="Q13" s="309"/>
      <c r="R13" s="159"/>
      <c r="S13" s="152"/>
      <c r="T13" s="313"/>
      <c r="U13" s="313"/>
      <c r="V13" s="104"/>
      <c r="W13" s="104"/>
      <c r="X13" s="104"/>
      <c r="Y13" s="104"/>
      <c r="Z13" s="104"/>
      <c r="AA13" s="104"/>
      <c r="AB13" s="104"/>
      <c r="AC13" s="104"/>
      <c r="AD13" s="104"/>
    </row>
    <row r="14" spans="2:30" ht="12.75" customHeight="1" x14ac:dyDescent="0.2">
      <c r="B14" s="307" t="s">
        <v>132</v>
      </c>
      <c r="C14" s="308"/>
      <c r="D14" s="299"/>
      <c r="E14" s="300"/>
      <c r="O14" s="104"/>
      <c r="P14" s="309"/>
      <c r="Q14" s="309"/>
      <c r="R14" s="159"/>
      <c r="S14" s="152"/>
      <c r="T14" s="313"/>
      <c r="U14" s="313"/>
      <c r="V14" s="104"/>
      <c r="W14" s="104"/>
      <c r="X14" s="104"/>
      <c r="Y14" s="104"/>
      <c r="Z14" s="104"/>
      <c r="AA14" s="104"/>
      <c r="AB14" s="104"/>
      <c r="AC14" s="104"/>
      <c r="AD14" s="104"/>
    </row>
    <row r="15" spans="2:30" ht="14.25" x14ac:dyDescent="0.2">
      <c r="B15" s="297" t="s">
        <v>133</v>
      </c>
      <c r="C15" s="298"/>
      <c r="D15" s="299"/>
      <c r="E15" s="300"/>
      <c r="O15" s="104"/>
      <c r="P15" s="309"/>
      <c r="Q15" s="309"/>
      <c r="R15" s="159"/>
      <c r="S15" s="152"/>
      <c r="T15" s="313"/>
      <c r="U15" s="313"/>
      <c r="V15" s="104"/>
      <c r="W15" s="104"/>
      <c r="X15" s="104"/>
      <c r="Y15" s="104"/>
      <c r="Z15" s="104"/>
      <c r="AA15" s="104"/>
      <c r="AB15" s="104"/>
      <c r="AC15" s="104"/>
      <c r="AD15" s="104"/>
    </row>
    <row r="16" spans="2:30" ht="15" thickBot="1" x14ac:dyDescent="0.25">
      <c r="B16" s="301" t="s">
        <v>134</v>
      </c>
      <c r="C16" s="302"/>
      <c r="D16" s="303"/>
      <c r="E16" s="304"/>
      <c r="O16" s="104"/>
      <c r="P16" s="309"/>
      <c r="Q16" s="309"/>
      <c r="R16" s="159"/>
      <c r="S16" s="152"/>
      <c r="T16" s="314"/>
      <c r="U16" s="314"/>
      <c r="V16" s="104"/>
      <c r="W16" s="104"/>
      <c r="X16" s="104"/>
      <c r="Y16" s="104"/>
      <c r="Z16" s="104"/>
      <c r="AA16" s="104"/>
      <c r="AB16" s="104"/>
      <c r="AC16" s="104"/>
      <c r="AD16" s="104"/>
    </row>
    <row r="19" spans="15:23" x14ac:dyDescent="0.2">
      <c r="O19" s="145"/>
      <c r="P19" s="145"/>
      <c r="Q19" s="145"/>
      <c r="R19" s="144"/>
      <c r="V19" s="129"/>
      <c r="W19" s="129"/>
    </row>
    <row r="20" spans="15:23" x14ac:dyDescent="0.2">
      <c r="O20" s="145"/>
      <c r="P20" s="323"/>
      <c r="Q20" s="323"/>
      <c r="R20" s="144"/>
      <c r="S20" s="321"/>
      <c r="T20" s="322"/>
      <c r="V20" s="129"/>
      <c r="W20" s="129"/>
    </row>
    <row r="21" spans="15:23" x14ac:dyDescent="0.2">
      <c r="O21" s="145"/>
      <c r="P21" s="323"/>
      <c r="Q21" s="323"/>
      <c r="R21" s="144"/>
      <c r="S21" s="321"/>
      <c r="T21" s="322"/>
      <c r="V21" s="129"/>
      <c r="W21" s="129"/>
    </row>
    <row r="22" spans="15:23" x14ac:dyDescent="0.2">
      <c r="O22" s="145"/>
      <c r="P22" s="323"/>
      <c r="Q22" s="323"/>
      <c r="R22" s="144"/>
      <c r="S22" s="321"/>
      <c r="T22" s="322"/>
      <c r="V22" s="129"/>
      <c r="W22" s="129"/>
    </row>
    <row r="23" spans="15:23" x14ac:dyDescent="0.2">
      <c r="O23" s="145"/>
      <c r="P23" s="323"/>
      <c r="Q23" s="323"/>
      <c r="R23" s="144"/>
      <c r="S23" s="321"/>
      <c r="T23" s="322"/>
      <c r="V23" s="129"/>
      <c r="W23" s="129"/>
    </row>
    <row r="24" spans="15:23" x14ac:dyDescent="0.2">
      <c r="O24" s="145"/>
      <c r="P24" s="323"/>
      <c r="Q24" s="323"/>
      <c r="R24" s="144"/>
      <c r="S24" s="321"/>
      <c r="T24" s="322"/>
      <c r="V24" s="129"/>
      <c r="W24" s="129"/>
    </row>
    <row r="25" spans="15:23" x14ac:dyDescent="0.2">
      <c r="O25" s="145"/>
      <c r="P25" s="323"/>
      <c r="Q25" s="323"/>
      <c r="R25" s="144"/>
      <c r="S25" s="321"/>
      <c r="T25" s="322"/>
      <c r="V25" s="129"/>
      <c r="W25" s="129"/>
    </row>
    <row r="26" spans="15:23" x14ac:dyDescent="0.2">
      <c r="O26" s="145"/>
      <c r="P26" s="323"/>
      <c r="Q26" s="323"/>
      <c r="R26" s="144"/>
      <c r="S26" s="321"/>
      <c r="T26" s="322"/>
      <c r="V26" s="129"/>
      <c r="W26" s="129"/>
    </row>
    <row r="27" spans="15:23" x14ac:dyDescent="0.2">
      <c r="O27" s="145"/>
      <c r="P27" s="145"/>
      <c r="Q27" s="145"/>
      <c r="R27" s="144"/>
      <c r="V27" s="129"/>
      <c r="W27" s="129"/>
    </row>
    <row r="28" spans="15:23" x14ac:dyDescent="0.2">
      <c r="O28" s="145"/>
      <c r="P28" s="145"/>
      <c r="Q28" s="145"/>
      <c r="R28" s="144"/>
      <c r="V28" s="129"/>
      <c r="W28" s="129"/>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J24" sqref="J2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45"/>
      <c r="B1" s="346"/>
      <c r="C1" s="346"/>
      <c r="D1" s="346"/>
      <c r="E1" s="346"/>
      <c r="F1" s="346"/>
      <c r="G1" s="346"/>
      <c r="H1" s="346"/>
      <c r="I1" s="346"/>
      <c r="J1" s="346"/>
      <c r="K1" s="15"/>
      <c r="L1" s="15"/>
      <c r="M1" s="2"/>
    </row>
    <row r="2" spans="1:18" ht="12.75" customHeight="1" x14ac:dyDescent="0.2">
      <c r="A2" s="216"/>
      <c r="B2" s="218" t="s">
        <v>72</v>
      </c>
      <c r="C2" s="218"/>
      <c r="D2" s="218"/>
      <c r="E2" s="220" t="s">
        <v>53</v>
      </c>
      <c r="F2" s="221"/>
      <c r="G2" s="221"/>
      <c r="H2" s="222"/>
      <c r="I2" s="23" t="s">
        <v>35</v>
      </c>
      <c r="J2" s="27" t="s">
        <v>54</v>
      </c>
      <c r="K2" s="3"/>
      <c r="L2" s="3"/>
      <c r="M2" s="3"/>
    </row>
    <row r="3" spans="1:18" ht="12.75" customHeight="1" x14ac:dyDescent="0.2">
      <c r="A3" s="217"/>
      <c r="B3" s="219"/>
      <c r="C3" s="219"/>
      <c r="D3" s="219"/>
      <c r="E3" s="223"/>
      <c r="F3" s="224"/>
      <c r="G3" s="224"/>
      <c r="H3" s="225"/>
      <c r="I3" s="24" t="s">
        <v>36</v>
      </c>
      <c r="J3" s="28" t="s">
        <v>50</v>
      </c>
      <c r="K3" s="3"/>
      <c r="L3" s="3"/>
      <c r="M3" s="3"/>
    </row>
    <row r="4" spans="1:18" ht="12.75" customHeight="1" x14ac:dyDescent="0.2">
      <c r="A4" s="217"/>
      <c r="B4" s="219"/>
      <c r="C4" s="219"/>
      <c r="D4" s="219"/>
      <c r="E4" s="223"/>
      <c r="F4" s="224"/>
      <c r="G4" s="224"/>
      <c r="H4" s="225"/>
      <c r="I4" s="24" t="s">
        <v>37</v>
      </c>
      <c r="J4" s="50" t="s">
        <v>76</v>
      </c>
      <c r="K4" s="3"/>
      <c r="L4" s="3"/>
      <c r="M4" s="3"/>
    </row>
    <row r="5" spans="1:18" ht="15" customHeight="1" x14ac:dyDescent="0.2">
      <c r="A5" s="217"/>
      <c r="B5" s="219"/>
      <c r="C5" s="219"/>
      <c r="D5" s="219"/>
      <c r="E5" s="223"/>
      <c r="F5" s="224"/>
      <c r="G5" s="224"/>
      <c r="H5" s="225"/>
      <c r="I5" s="25" t="s">
        <v>38</v>
      </c>
      <c r="J5" s="51">
        <v>42440</v>
      </c>
      <c r="K5" s="3"/>
      <c r="L5" s="3"/>
      <c r="M5" s="3"/>
    </row>
    <row r="6" spans="1:18" x14ac:dyDescent="0.2">
      <c r="A6" s="285" t="s">
        <v>13</v>
      </c>
      <c r="B6" s="286"/>
      <c r="C6" s="286"/>
      <c r="D6" s="286"/>
      <c r="E6" s="286"/>
      <c r="F6" s="286"/>
      <c r="G6" s="286"/>
      <c r="H6" s="286"/>
      <c r="I6" s="286"/>
      <c r="J6" s="248"/>
    </row>
    <row r="7" spans="1:18" ht="25.5" x14ac:dyDescent="0.2">
      <c r="A7" s="249" t="s">
        <v>0</v>
      </c>
      <c r="B7" s="251" t="s">
        <v>54</v>
      </c>
      <c r="C7" s="252"/>
      <c r="D7" s="253"/>
      <c r="E7" s="257" t="s">
        <v>1</v>
      </c>
      <c r="F7" s="259" t="s">
        <v>55</v>
      </c>
      <c r="G7" s="260"/>
      <c r="H7" s="261"/>
      <c r="I7" s="11" t="s">
        <v>2</v>
      </c>
      <c r="J7" s="12" t="s">
        <v>17</v>
      </c>
    </row>
    <row r="8" spans="1:18" ht="25.5" x14ac:dyDescent="0.2">
      <c r="A8" s="250"/>
      <c r="B8" s="254"/>
      <c r="C8" s="255"/>
      <c r="D8" s="256"/>
      <c r="E8" s="258"/>
      <c r="F8" s="262"/>
      <c r="G8" s="263"/>
      <c r="H8" s="264"/>
      <c r="I8" s="13" t="s">
        <v>20</v>
      </c>
      <c r="J8" s="14" t="s">
        <v>18</v>
      </c>
    </row>
    <row r="9" spans="1:18" x14ac:dyDescent="0.2">
      <c r="A9" s="265"/>
      <c r="B9" s="266"/>
      <c r="C9" s="266"/>
      <c r="D9" s="266"/>
      <c r="E9" s="266"/>
      <c r="F9" s="266"/>
      <c r="G9" s="266"/>
      <c r="H9" s="266"/>
      <c r="I9" s="266"/>
      <c r="J9" s="267"/>
    </row>
    <row r="10" spans="1:18" ht="66.75" customHeight="1" x14ac:dyDescent="0.2">
      <c r="A10" s="5" t="s">
        <v>3</v>
      </c>
      <c r="B10" s="332" t="s">
        <v>56</v>
      </c>
      <c r="C10" s="333"/>
      <c r="D10" s="333"/>
      <c r="E10" s="333"/>
      <c r="F10" s="334"/>
      <c r="G10" s="49" t="s">
        <v>4</v>
      </c>
      <c r="H10" s="332" t="s">
        <v>57</v>
      </c>
      <c r="I10" s="333"/>
      <c r="J10" s="335"/>
    </row>
    <row r="11" spans="1:18" ht="78.75" customHeight="1" x14ac:dyDescent="0.2">
      <c r="A11" s="5" t="s">
        <v>5</v>
      </c>
      <c r="B11" s="332" t="s">
        <v>44</v>
      </c>
      <c r="C11" s="333"/>
      <c r="D11" s="333"/>
      <c r="E11" s="333"/>
      <c r="F11" s="334"/>
      <c r="G11" s="49" t="s">
        <v>6</v>
      </c>
      <c r="H11" s="332" t="s">
        <v>58</v>
      </c>
      <c r="I11" s="333"/>
      <c r="J11" s="335"/>
    </row>
    <row r="12" spans="1:18" ht="92.25" customHeight="1" x14ac:dyDescent="0.2">
      <c r="A12" s="5" t="s">
        <v>7</v>
      </c>
      <c r="B12" s="332" t="s">
        <v>59</v>
      </c>
      <c r="C12" s="333"/>
      <c r="D12" s="333"/>
      <c r="E12" s="333"/>
      <c r="F12" s="334"/>
      <c r="G12" s="49" t="s">
        <v>8</v>
      </c>
      <c r="H12" s="332" t="s">
        <v>60</v>
      </c>
      <c r="I12" s="333"/>
      <c r="J12" s="335"/>
    </row>
    <row r="13" spans="1:18" ht="38.25" x14ac:dyDescent="0.2">
      <c r="A13" s="5" t="s">
        <v>9</v>
      </c>
      <c r="B13" s="332" t="s">
        <v>61</v>
      </c>
      <c r="C13" s="333"/>
      <c r="D13" s="333"/>
      <c r="E13" s="333"/>
      <c r="F13" s="334"/>
      <c r="G13" s="49" t="s">
        <v>10</v>
      </c>
      <c r="H13" s="332" t="s">
        <v>62</v>
      </c>
      <c r="I13" s="333"/>
      <c r="J13" s="335"/>
    </row>
    <row r="14" spans="1:18" ht="38.25" customHeight="1" x14ac:dyDescent="0.2">
      <c r="A14" s="5" t="s">
        <v>11</v>
      </c>
      <c r="B14" s="228" t="s">
        <v>33</v>
      </c>
      <c r="C14" s="336"/>
      <c r="D14" s="336"/>
      <c r="E14" s="336"/>
      <c r="F14" s="337"/>
      <c r="G14" s="49" t="s">
        <v>12</v>
      </c>
      <c r="H14" s="236" t="s">
        <v>73</v>
      </c>
      <c r="I14" s="236"/>
      <c r="J14" s="338"/>
      <c r="N14" s="10"/>
      <c r="P14" s="3"/>
      <c r="Q14" s="3"/>
      <c r="R14" s="3"/>
    </row>
    <row r="15" spans="1:18" ht="26.25" thickBot="1" x14ac:dyDescent="0.25">
      <c r="A15" s="31" t="s">
        <v>29</v>
      </c>
      <c r="B15" s="339">
        <v>1</v>
      </c>
      <c r="C15" s="340"/>
      <c r="D15" s="341"/>
      <c r="E15" s="32" t="s">
        <v>14</v>
      </c>
      <c r="F15" s="53">
        <v>1</v>
      </c>
      <c r="G15" s="32" t="s">
        <v>19</v>
      </c>
      <c r="H15" s="342"/>
      <c r="I15" s="343"/>
      <c r="J15" s="344"/>
      <c r="P15" s="4"/>
      <c r="Q15" s="4"/>
      <c r="R15" s="4"/>
    </row>
    <row r="16" spans="1:18" ht="13.5" thickBot="1" x14ac:dyDescent="0.25">
      <c r="A16" s="237"/>
      <c r="B16" s="238"/>
      <c r="C16" s="238"/>
      <c r="D16" s="238"/>
      <c r="E16" s="238"/>
      <c r="F16" s="238"/>
      <c r="G16" s="238"/>
      <c r="H16" s="238"/>
      <c r="I16" s="238"/>
      <c r="J16" s="239"/>
    </row>
    <row r="17" spans="1:13" ht="13.5" thickBot="1" x14ac:dyDescent="0.25">
      <c r="A17" s="326"/>
      <c r="B17" s="327"/>
      <c r="C17" s="327"/>
      <c r="D17" s="327"/>
      <c r="E17" s="327"/>
      <c r="F17" s="327"/>
      <c r="G17" s="327"/>
      <c r="H17" s="327"/>
      <c r="I17" s="327"/>
      <c r="J17" s="328"/>
      <c r="K17" s="3"/>
      <c r="L17" s="3"/>
    </row>
    <row r="18" spans="1:13" ht="12.75" customHeight="1" x14ac:dyDescent="0.2">
      <c r="A18" s="216"/>
      <c r="B18" s="218" t="s">
        <v>72</v>
      </c>
      <c r="C18" s="218"/>
      <c r="D18" s="218"/>
      <c r="E18" s="220" t="s">
        <v>53</v>
      </c>
      <c r="F18" s="221"/>
      <c r="G18" s="221"/>
      <c r="H18" s="222"/>
      <c r="I18" s="23" t="s">
        <v>35</v>
      </c>
      <c r="J18" s="27" t="s">
        <v>54</v>
      </c>
      <c r="K18" s="3"/>
      <c r="L18" s="3"/>
      <c r="M18" s="3"/>
    </row>
    <row r="19" spans="1:13" ht="12.75" customHeight="1" x14ac:dyDescent="0.2">
      <c r="A19" s="217"/>
      <c r="B19" s="219"/>
      <c r="C19" s="219"/>
      <c r="D19" s="219"/>
      <c r="E19" s="223"/>
      <c r="F19" s="224"/>
      <c r="G19" s="224"/>
      <c r="H19" s="225"/>
      <c r="I19" s="24" t="s">
        <v>36</v>
      </c>
      <c r="J19" s="28" t="s">
        <v>51</v>
      </c>
      <c r="K19" s="3"/>
      <c r="L19" s="3"/>
      <c r="M19" s="3"/>
    </row>
    <row r="20" spans="1:13" ht="12.75" customHeight="1" x14ac:dyDescent="0.2">
      <c r="A20" s="217"/>
      <c r="B20" s="219"/>
      <c r="C20" s="219"/>
      <c r="D20" s="219"/>
      <c r="E20" s="223"/>
      <c r="F20" s="224"/>
      <c r="G20" s="224"/>
      <c r="H20" s="225"/>
      <c r="I20" s="24" t="s">
        <v>37</v>
      </c>
      <c r="J20" s="50" t="s">
        <v>67</v>
      </c>
      <c r="K20" s="3"/>
      <c r="L20" s="3"/>
      <c r="M20" s="3"/>
    </row>
    <row r="21" spans="1:13" ht="25.5" customHeight="1" x14ac:dyDescent="0.2">
      <c r="A21" s="217"/>
      <c r="B21" s="219"/>
      <c r="C21" s="219"/>
      <c r="D21" s="219"/>
      <c r="E21" s="223"/>
      <c r="F21" s="224"/>
      <c r="G21" s="224"/>
      <c r="H21" s="225"/>
      <c r="I21" s="25" t="s">
        <v>38</v>
      </c>
      <c r="J21" s="51">
        <v>41229</v>
      </c>
      <c r="K21" s="3"/>
      <c r="L21" s="3"/>
      <c r="M21" s="3"/>
    </row>
    <row r="22" spans="1:13" ht="13.5" thickBot="1" x14ac:dyDescent="0.25">
      <c r="A22" s="329" t="s">
        <v>39</v>
      </c>
      <c r="B22" s="330"/>
      <c r="C22" s="330"/>
      <c r="D22" s="330"/>
      <c r="E22" s="330"/>
      <c r="F22" s="330"/>
      <c r="G22" s="330"/>
      <c r="H22" s="330"/>
      <c r="I22" s="330"/>
      <c r="J22" s="331"/>
    </row>
    <row r="23" spans="1:13" ht="25.5" x14ac:dyDescent="0.2">
      <c r="A23" s="39" t="s">
        <v>15</v>
      </c>
      <c r="B23" s="98" t="s">
        <v>14</v>
      </c>
      <c r="C23" s="98" t="s">
        <v>21</v>
      </c>
      <c r="D23" s="94" t="s">
        <v>23</v>
      </c>
      <c r="E23" s="94" t="s">
        <v>24</v>
      </c>
      <c r="F23" s="268" t="s">
        <v>25</v>
      </c>
      <c r="G23" s="269"/>
      <c r="H23" s="94" t="s">
        <v>26</v>
      </c>
      <c r="I23" s="94" t="s">
        <v>16</v>
      </c>
      <c r="J23" s="99" t="s">
        <v>27</v>
      </c>
    </row>
    <row r="24" spans="1:13" s="8" customFormat="1" ht="201" customHeight="1" thickBot="1" x14ac:dyDescent="0.25">
      <c r="A24" s="91">
        <v>44378</v>
      </c>
      <c r="B24" s="43">
        <f>+F15</f>
        <v>1</v>
      </c>
      <c r="C24" s="43"/>
      <c r="D24" s="44"/>
      <c r="E24" s="93" t="s">
        <v>146</v>
      </c>
      <c r="F24" s="324"/>
      <c r="G24" s="325"/>
      <c r="H24" s="41" t="s">
        <v>74</v>
      </c>
      <c r="I24" s="42">
        <v>44560</v>
      </c>
      <c r="J24" s="100"/>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2021-07-21T07:14:04Z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