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76" yWindow="65266" windowWidth="12030" windowHeight="8115" activeTab="0"/>
  </bookViews>
  <sheets>
    <sheet name="diciembre" sheetId="1" r:id="rId1"/>
  </sheets>
  <externalReferences>
    <externalReference r:id="rId4"/>
    <externalReference r:id="rId5"/>
  </externalReferences>
  <definedNames>
    <definedName name="_xlnm.Print_Titles" localSheetId="0">'diciembre'!$9:$10</definedName>
  </definedNames>
  <calcPr fullCalcOnLoad="1"/>
</workbook>
</file>

<file path=xl/sharedStrings.xml><?xml version="1.0" encoding="utf-8"?>
<sst xmlns="http://schemas.openxmlformats.org/spreadsheetml/2006/main" count="1227" uniqueCount="770">
  <si>
    <t>CERTIFICADOS</t>
  </si>
  <si>
    <t>OBLIGACIONES</t>
  </si>
  <si>
    <t>PAGOS</t>
  </si>
  <si>
    <t>GASTOS</t>
  </si>
  <si>
    <t>GASTOS DE PERSONAL</t>
  </si>
  <si>
    <t>SERVICIOS PERSONALES ASOCIADOS A LA NOMINA</t>
  </si>
  <si>
    <t>SUELDOS DE PERSONAL DE NOMINA</t>
  </si>
  <si>
    <t>Sueldos - Con Situación de Fondos</t>
  </si>
  <si>
    <t>Incremento por Antiguedad</t>
  </si>
  <si>
    <t>HORAS EXTRAS Y DIAS FESTIVOS</t>
  </si>
  <si>
    <t>Horas Extras y Días Festivos - CSF</t>
  </si>
  <si>
    <t>Indemnización por Vacaciones</t>
  </si>
  <si>
    <t>Prima Técnica</t>
  </si>
  <si>
    <t>OTROS GASTOS POR SERVICIOS PERSONALES</t>
  </si>
  <si>
    <t>Subsidio o Prima de Alimentación</t>
  </si>
  <si>
    <t>Auxilio de Transporte</t>
  </si>
  <si>
    <t>Bonificación por Servicios Prestados</t>
  </si>
  <si>
    <t>Prima de Servicios</t>
  </si>
  <si>
    <t>Prima de Vacaciones</t>
  </si>
  <si>
    <t>Prima de Navidad</t>
  </si>
  <si>
    <t>Primas Extraordinarias</t>
  </si>
  <si>
    <t>Bonificación Especial de Recreación</t>
  </si>
  <si>
    <t>CONTRIBUCIONES INHERENTES A LA NOMINA</t>
  </si>
  <si>
    <t>CONTRIBUCIONES INHERENTES A LA NOMINA SECTOR PRIVADO</t>
  </si>
  <si>
    <t>Caja de Compensación Familiar</t>
  </si>
  <si>
    <t>Aportes de Salud</t>
  </si>
  <si>
    <t>Aportes de Pensión</t>
  </si>
  <si>
    <t>CONTRIBUCIONES INHERENTES A AL NOMINA SECTOR PUBLICO</t>
  </si>
  <si>
    <t>Servicio Nacional de Aprendizaje SENA</t>
  </si>
  <si>
    <t>Instituto Colombiano de Bienestar Familiar ICBF</t>
  </si>
  <si>
    <t>Escuelas Industriales e Institutos Técnicos</t>
  </si>
  <si>
    <t>Escuela Superior de Administración Pública ESAP</t>
  </si>
  <si>
    <t>Aportes Cesantías</t>
  </si>
  <si>
    <t>Aportes Salud</t>
  </si>
  <si>
    <t>Aportes Pensión</t>
  </si>
  <si>
    <t>Riesgos Profesionales ARP</t>
  </si>
  <si>
    <t>Provisión para Homologación de Cargos</t>
  </si>
  <si>
    <t>GASTOS GENERALES</t>
  </si>
  <si>
    <t>ADQUISICIÓN DE BIENES</t>
  </si>
  <si>
    <t>Dotación Ley 70 de 1988</t>
  </si>
  <si>
    <t>ADQUISICIÓN DE SERVICIOS</t>
  </si>
  <si>
    <t>Viáticos y Gastos de Viaje</t>
  </si>
  <si>
    <t>Capacitación, Bienestar Social y Estímulos</t>
  </si>
  <si>
    <t>TRANSFERENCIAS</t>
  </si>
  <si>
    <t>Sentencias y Conciliaciones</t>
  </si>
  <si>
    <t>SERVICIOS PERSONALES INDIRECTOS</t>
  </si>
  <si>
    <t>Remuneración por Servicios Técnicos</t>
  </si>
  <si>
    <t>Sobresueldos - Con Situación de Fondos</t>
  </si>
  <si>
    <t>Auxilio de Movilización</t>
  </si>
  <si>
    <t>Otras Primas</t>
  </si>
  <si>
    <t>Auxilio Funerario</t>
  </si>
  <si>
    <t>Aportes Cesantía - SSF</t>
  </si>
  <si>
    <t>Previsión Social - SSF</t>
  </si>
  <si>
    <t>Provisión Ascensos en el Escalafón</t>
  </si>
  <si>
    <t>CONTRATACION DE LA PRESTACION DEL SERVICIO EDUCATIVO</t>
  </si>
  <si>
    <t>Contratación de la Prestación del Servicio Educativo</t>
  </si>
  <si>
    <t>Administración del Servicio Educativo con las Iglesias y Confesiones Religiosas</t>
  </si>
  <si>
    <t>Servicio de Aseo y Vigilancia</t>
  </si>
  <si>
    <t>Arrendamientos</t>
  </si>
  <si>
    <t>OTROS PROYECTOS PARA COBERTURA</t>
  </si>
  <si>
    <t>APOYO LOGISTICO</t>
  </si>
  <si>
    <t>Gastos y Comisiones Bancarias</t>
  </si>
  <si>
    <t>AMPLIACIÓN DE COBERTURA PARA ATENDER POBLACION VULNERABLE</t>
  </si>
  <si>
    <t>ATENCION A POBLACION CON NECESIDADES ESPECIALES O DISCAPACIDADES</t>
  </si>
  <si>
    <t>Atención a Población con Necesidades Especiales o Discapacidades</t>
  </si>
  <si>
    <t>Asistencia Técnica y Asesoría</t>
  </si>
  <si>
    <t>Foros y Eventos</t>
  </si>
  <si>
    <t>Apropiación Nuevas Tecnologías</t>
  </si>
  <si>
    <t>Mantenimiento y Adecuación de Infraestructura Educativa</t>
  </si>
  <si>
    <t>Mantenimiento de Mobiliario</t>
  </si>
  <si>
    <t>DOTACIÓN Y MANTENIMIENTO DE EQUIPOS Y SOFTWARE EDUCATIVO PARA ESTABLECIMIENTOS</t>
  </si>
  <si>
    <t>Compra de Equipo</t>
  </si>
  <si>
    <t>Materiales y Suministros</t>
  </si>
  <si>
    <t>Mantenimiento</t>
  </si>
  <si>
    <t>Impresos y Publicaciones</t>
  </si>
  <si>
    <t>Seguros</t>
  </si>
  <si>
    <t>Comunicaciones y Transporte</t>
  </si>
  <si>
    <t>RECURSOS DEL BALANCE</t>
  </si>
  <si>
    <t>Pasivos Exigibles Otras Deudas Vigencias Expiradas</t>
  </si>
  <si>
    <t>Pasivos Exigibles para pago de Prima Técnica 2006 - Administrativos</t>
  </si>
  <si>
    <t>Pasivos Exigibles para pago de Prima Técnica 2007 - Administrativos</t>
  </si>
  <si>
    <t>Pasivos Exigibles para pago de Prima Técnica 2008 - Administrativos</t>
  </si>
  <si>
    <t>Pasivos Exigibles para pago de Prima Técnica 2009 - Administrativos</t>
  </si>
  <si>
    <t>02 -  -  -</t>
  </si>
  <si>
    <t>PROGRAMA DE COBERTURA</t>
  </si>
  <si>
    <t>PAGO DE SALARIOS, PRESTACIONES SOCIALES, SEGURIDAD SOCIALY TRANSF. DE NOMINA PERSONAL ADMINISTRATIVO</t>
  </si>
  <si>
    <t>PAGO DE SALARIOS, PRESTACIONES SOCIALES, SEGURIDAD SOCIAL Y TRANF. DE NOMINA PERSONAL DOCENTE</t>
  </si>
  <si>
    <t>PAGO DE SALARIOS, PRESTACIONES SOCIALES, SEGURIDAD SOCIAL Y TRANSF. DE NOMINA PERSONAL DIRECTIVO DOC</t>
  </si>
  <si>
    <t>PROGRAMA PARA CALIDAD</t>
  </si>
  <si>
    <t>PROGRAMA PARA EFICIENCIA</t>
  </si>
  <si>
    <t>PROYECTO DE EFICIENCIA</t>
  </si>
  <si>
    <t>OTROS PROYECTOS DE EFICIENCIA</t>
  </si>
  <si>
    <t>MODIFICACIONES  DEL PERÍODO  (2)</t>
  </si>
  <si>
    <t>MODIFICACIONES  ACUMULADAS  (3)</t>
  </si>
  <si>
    <t xml:space="preserve">IDENTIFICACIÓN  </t>
  </si>
  <si>
    <t>DESCRIPCIÓN</t>
  </si>
  <si>
    <t>ADICIONES</t>
  </si>
  <si>
    <t>REDUCCIONES</t>
  </si>
  <si>
    <t>CREDITOS</t>
  </si>
  <si>
    <t>CONTRACREDITOS</t>
  </si>
  <si>
    <t xml:space="preserve">COMPROMISOS </t>
  </si>
  <si>
    <t>RESUMEN GENERAL POR RUBROS</t>
  </si>
  <si>
    <t>Zonas de Difícil Acceso 15%</t>
  </si>
  <si>
    <t>PAGO DE SALARIOS, PRESTACIONES SOCIALES, SEGURIDAD SOCIAL Y TRANSF. DE NOMINA SECRETARIA DE EDUCACIÓN</t>
  </si>
  <si>
    <t>GOBERNACIÓN DE NARIÑO</t>
  </si>
  <si>
    <t>GESTION FINANCIERA</t>
  </si>
  <si>
    <t>Código</t>
  </si>
  <si>
    <t>J01.02 - F04</t>
  </si>
  <si>
    <t>Página</t>
  </si>
  <si>
    <t xml:space="preserve">1 de </t>
  </si>
  <si>
    <t>Versión</t>
  </si>
  <si>
    <t>2.0</t>
  </si>
  <si>
    <t>Vigencia</t>
  </si>
  <si>
    <t>NIT.</t>
  </si>
  <si>
    <t>800103923-8</t>
  </si>
  <si>
    <t>Dirección</t>
  </si>
  <si>
    <t>Cra. 42B No. 18A - 85 B/Pandiaco</t>
  </si>
  <si>
    <t>Teléfono</t>
  </si>
  <si>
    <t>7333737 ext. 232</t>
  </si>
  <si>
    <t>FUNCIONAMIENTO DE ESTABLECIMIENTOS EDUCATIVOS</t>
  </si>
  <si>
    <t>Ampliación de Cobertura para atender población vulnerable Ciclo II al VI</t>
  </si>
  <si>
    <t>NECESIDADES EDUCATIVAS ESPECIALES (NEE)</t>
  </si>
  <si>
    <t>Formación de Docentes</t>
  </si>
  <si>
    <t>Dotación (material didáctico, equipos educativos, tics, entre otros)</t>
  </si>
  <si>
    <t>Acueducto, Alcantarillado y Aseo</t>
  </si>
  <si>
    <t>Energía</t>
  </si>
  <si>
    <t>Otros Proyectos de Calidad - Seguros</t>
  </si>
  <si>
    <t>MANTENIMIENTO DE INFRAESTRUCTURA EDUCATIVA</t>
  </si>
  <si>
    <t>Dotación Institucional de Infraestructura Educativa</t>
  </si>
  <si>
    <t>Construcción, ampliación y adecuación de infraestructura educativa</t>
  </si>
  <si>
    <t>Dotación de Material Didáctico para Establecimientos Educativos</t>
  </si>
  <si>
    <t>Sistemas de Información</t>
  </si>
  <si>
    <t>Adecuaciones Físicas</t>
  </si>
  <si>
    <t>Pasivos Exigibles para pago de Prima Técnica 2010 - Administrativos</t>
  </si>
  <si>
    <t>CONTRATACION DE LA PRESTACION DEL SERVICIO</t>
  </si>
  <si>
    <t>Transporte Escolar</t>
  </si>
  <si>
    <t>ANGEL LEONEL GARCIA PAREDES</t>
  </si>
  <si>
    <t>Secretario de Educación Departamental de Nariño</t>
  </si>
  <si>
    <t>Pasivos Exigibles para pago de Prima Técnica 2011 - Administrativos</t>
  </si>
  <si>
    <t>Profesional Universitario de Presupuesto</t>
  </si>
  <si>
    <t>PRESUPUESTO</t>
  </si>
  <si>
    <t>Administración del Servicio Educativo con Cabildos, Autoridades y Organizaciones Indígenas</t>
  </si>
  <si>
    <t>VICENTE MENZA VALLEJO</t>
  </si>
  <si>
    <t>Enseres y Equipo de Oficina</t>
  </si>
  <si>
    <t>Honorarios</t>
  </si>
  <si>
    <t>020102 - 2 - 1 1 1 2 - 1</t>
  </si>
  <si>
    <t>Descuento Aporte Laboral</t>
  </si>
  <si>
    <t>020103 - 2 - 1 1 1 2 - 1</t>
  </si>
  <si>
    <t>020104 - 2 - 5 4 - 1</t>
  </si>
  <si>
    <t>020104 - 2 - 5 5 - 1</t>
  </si>
  <si>
    <t>020104 - 2 - 5 6 - 1</t>
  </si>
  <si>
    <t>020301 - 2 - 16 8 81 - 1</t>
  </si>
  <si>
    <t>Servicio de Energía</t>
  </si>
  <si>
    <t>020301 - 2 - 16 8 82 - 1</t>
  </si>
  <si>
    <t>Servicio de Telecomunicaciones</t>
  </si>
  <si>
    <t>020301 - 2 - 16 8 83 - 1</t>
  </si>
  <si>
    <t>Servicio de Acueducto, Alcantarillado y Aseo.</t>
  </si>
  <si>
    <t>020301 - 2 - 16 9 1 - 1</t>
  </si>
  <si>
    <t>020301 - 2 - 16 10</t>
  </si>
  <si>
    <t>IMPUESTOS DE EFICIENCIA</t>
  </si>
  <si>
    <t>020301 - 2 - 16 10 1 - 1</t>
  </si>
  <si>
    <t>Impuesto Predial</t>
  </si>
  <si>
    <t>020301 - 2 - 16 10 2 - 1</t>
  </si>
  <si>
    <t>Impuesto de Vehículo</t>
  </si>
  <si>
    <t>020301 - 2 - 16 10 3 - 1</t>
  </si>
  <si>
    <t>Otros</t>
  </si>
  <si>
    <t>020401 - 2 - 23 1 - 1</t>
  </si>
  <si>
    <t>020401 - 2 - 23 2 - 1</t>
  </si>
  <si>
    <t>020401 - 2 - 23 3 - 1</t>
  </si>
  <si>
    <t>020401 - 2 - 23 4 - 1</t>
  </si>
  <si>
    <t>020401 - 2 - 23 5 - 1</t>
  </si>
  <si>
    <t>020401 - 2 - 23 6 - 1</t>
  </si>
  <si>
    <t>020401 - 2 - 23 7 - 1</t>
  </si>
  <si>
    <t>020401 - 2 - 23 8 - 1</t>
  </si>
  <si>
    <t>Pasivos Exigibles para pago de Prima Técnica 2012 - Administrativos</t>
  </si>
  <si>
    <t>020401 - 2 - 23 9 - 1</t>
  </si>
  <si>
    <t>Sentencias y Conciliaciones de Otras Deudas de Vigencias Expiradas</t>
  </si>
  <si>
    <t>020401 - 2 - 23 10</t>
  </si>
  <si>
    <t>PASIVOS EXIGIBLES PARA PAGO DE DOTACIÓN - LEY 70/88</t>
  </si>
  <si>
    <t>020401 - 2 - 23 10 21 - 1</t>
  </si>
  <si>
    <t>Pasivos Exigibles para pago de Dotación Ley 70/88 - Personal Administrativo 2012</t>
  </si>
  <si>
    <t>020401 - 2 - 23 10 22 - 1</t>
  </si>
  <si>
    <t>Pasivos Exigibles para Pago de Dotación Ley 70/88 - Personal Docente 2012</t>
  </si>
  <si>
    <t>020401 - 2 - 23 10 23 - 1</t>
  </si>
  <si>
    <t>Pasivos Exigibles para pago de Dotación Ley 70/88 - Personal Administrativo 2011</t>
  </si>
  <si>
    <t>020401 - 2 - 23 10 24 - 1</t>
  </si>
  <si>
    <t>Pasivos Exigibles para Pago de Dotación Ley 70/88 - Personal Docente 2011</t>
  </si>
  <si>
    <t>020401 - 2 - 23 11</t>
  </si>
  <si>
    <t>020401 - 2 - 23 11 31</t>
  </si>
  <si>
    <t>CONSTRUCCIÓN, ADQUISICIÓN, DOTACIÓN, MEJORAMIENTO Y MANTENIMIENTO DE INFRAESTRUCTURA PROPIA DEL SECTOR EDUCATIVO</t>
  </si>
  <si>
    <t>020401 - 2 - 23 11 31 11</t>
  </si>
  <si>
    <t>CONSTRUCCIÓN DE INFRAESTRUCTURA EDUCATIVA</t>
  </si>
  <si>
    <t>020401 - 2 - 23 11 31 11 1 - 1</t>
  </si>
  <si>
    <t>020401 - 2 - 23 11 32</t>
  </si>
  <si>
    <t>020401 - 2 - 23 11 32 1 - 1</t>
  </si>
  <si>
    <t>Mantenimiento de Infraestructura Educativa - Sin Detalle</t>
  </si>
  <si>
    <t>020401 - 2 - 23 11 33</t>
  </si>
  <si>
    <t>DOTACIÓN DE MATERIAL DIDÁCTICO, TEXTOS Y EQUIPOS AUDIOVISUALES DE E.E.</t>
  </si>
  <si>
    <t>020401 - 2 - 23 11 33 31 - 1</t>
  </si>
  <si>
    <t>Dotación y Mantenimiento de Equipos y Software Educativo para Establecimientos Educativos - Sin detalle</t>
  </si>
  <si>
    <t>020401 - 2 - 23 11 34</t>
  </si>
  <si>
    <t>DOTACIÓN DE MATERIAL DIDÁCTICO, TEXTOS Y EQUIPOS AUDIOVISUALES A ESTABLECIMIENTOS EDUCATIVOS</t>
  </si>
  <si>
    <t>020401 - 2 - 23 11 34 1 - 1</t>
  </si>
  <si>
    <t>Dotación de material didáctico para establecimientos educativos - Sin Detalle</t>
  </si>
  <si>
    <t>020401 - 2 - 23 11 34 42 - 1</t>
  </si>
  <si>
    <t>Adquisición de Moviliario Escolar</t>
  </si>
  <si>
    <t>020501 - 2 -</t>
  </si>
  <si>
    <t>020501 - 2 - 19</t>
  </si>
  <si>
    <t>CONECTIVIDAD EN LOS ESTABLECIMIENTOS EDUCATIVOS</t>
  </si>
  <si>
    <t>020501 - 2 - 19 41 - 1</t>
  </si>
  <si>
    <t>Conectividad -CSF</t>
  </si>
  <si>
    <t>020502 - 2 -</t>
  </si>
  <si>
    <t>020502 - 2 - 19</t>
  </si>
  <si>
    <t>020502 - 2 - 19 42 - 1</t>
  </si>
  <si>
    <t>Conectividad -SSF</t>
  </si>
  <si>
    <t>020101 - 2 -</t>
  </si>
  <si>
    <t>020101 - 2 - 1</t>
  </si>
  <si>
    <t>020101 - 2 - 1 1</t>
  </si>
  <si>
    <t>020101 - 2 - 1 1 1</t>
  </si>
  <si>
    <t>020101 - 2 - 1 1 1 1 - 1</t>
  </si>
  <si>
    <t>020101 - 2 - 1 1 1 4 - 1</t>
  </si>
  <si>
    <t>020101 - 2 - 1 1 2</t>
  </si>
  <si>
    <t>020101 - 2 - 1 1 2 1 - 1</t>
  </si>
  <si>
    <t>020101 - 2 - 1 1 3</t>
  </si>
  <si>
    <t>INDEMINIZACIÓN POR VACACIONES</t>
  </si>
  <si>
    <t>020101 - 2 - 1 1 3 1 - 1</t>
  </si>
  <si>
    <t>020101 - 2 - 1 1 4</t>
  </si>
  <si>
    <t>PRIMA TÉCNICA</t>
  </si>
  <si>
    <t>020101 - 2 - 1 1 4 1 - 1</t>
  </si>
  <si>
    <t>020101 - 2 - 1 1 5</t>
  </si>
  <si>
    <t>020101 - 2 - 1 1 5 1 - 1</t>
  </si>
  <si>
    <t>020101 - 2 - 1 1 5 2 - 1</t>
  </si>
  <si>
    <t>020101 - 2 - 1 1 5 3 - 1</t>
  </si>
  <si>
    <t>020101 - 2 - 1 1 5 4 - 1</t>
  </si>
  <si>
    <t>020101 - 2 - 1 1 5 5 - 1</t>
  </si>
  <si>
    <t>020101 - 2 - 1 1 5 6 - 1</t>
  </si>
  <si>
    <t>020101 - 2 - 1 1 5 7 - 1</t>
  </si>
  <si>
    <t>020101 - 2 - 1 1 5 8 - 1</t>
  </si>
  <si>
    <t>020101 - 2 - 1 1 5 11 - 1</t>
  </si>
  <si>
    <t>020101 - 2 - 1 2</t>
  </si>
  <si>
    <t>020101 - 2 - 1 2 1</t>
  </si>
  <si>
    <t>020101 - 2 - 1 2 1 1 - 1</t>
  </si>
  <si>
    <t>020101 - 2 - 1 2 1 3 - 1</t>
  </si>
  <si>
    <t>020101 - 2 - 1 2 1 4 - 1</t>
  </si>
  <si>
    <t>020101 - 2 - 1 2 2</t>
  </si>
  <si>
    <t>020101 - 2 - 1 2 2 1 - 1</t>
  </si>
  <si>
    <t>020101 - 2 - 1 2 2 2 - 1</t>
  </si>
  <si>
    <t>020101 - 2 - 1 2 2 3 - 1</t>
  </si>
  <si>
    <t>020101 - 2 - 1 2 2 4 - 1</t>
  </si>
  <si>
    <t>020101 - 2 - 1 2 2 5 - 1</t>
  </si>
  <si>
    <t>020101 - 2 - 1 2 2 6 - 1</t>
  </si>
  <si>
    <t>020101 - 2 - 1 2 2 7 - 1</t>
  </si>
  <si>
    <t>020101 - 2 - 1 2 2 8 - 1</t>
  </si>
  <si>
    <t>020101 - 2 - 1 3</t>
  </si>
  <si>
    <t>PROVISIÓN PARA HOMOLOGACIÓN DE CARGOS</t>
  </si>
  <si>
    <t>020101 - 2 - 1 3 1 - 1</t>
  </si>
  <si>
    <t>020101 - 2 - 2</t>
  </si>
  <si>
    <t>020101 - 2 - 2 1</t>
  </si>
  <si>
    <t>020101 - 2 - 2 1 1 - 1</t>
  </si>
  <si>
    <t>020101 - 2 - 2 2</t>
  </si>
  <si>
    <t>020101 - 2 - 2 2 1 - 1</t>
  </si>
  <si>
    <t>020101 - 2 - 2 2 2 - 1</t>
  </si>
  <si>
    <t>020101 - 2 - 3</t>
  </si>
  <si>
    <t>020101 - 2 - 3 1 - 1</t>
  </si>
  <si>
    <t>020101 - 2 - 4</t>
  </si>
  <si>
    <t>020101 - 2 - 4 4 - 1</t>
  </si>
  <si>
    <t>020102 - 2 -</t>
  </si>
  <si>
    <t>020102 - 2 - 1</t>
  </si>
  <si>
    <t>020102 - 2 - 1 1</t>
  </si>
  <si>
    <t>020102 - 2 - 1 1 1</t>
  </si>
  <si>
    <t>020102 - 2 - 1 1 1 1 - 1</t>
  </si>
  <si>
    <t>020102 - 2 - 1 1 1 3 - 1</t>
  </si>
  <si>
    <t>020102 - 2 - 1 1 2</t>
  </si>
  <si>
    <t>020102 - 2 - 1 1 2 1 - 1</t>
  </si>
  <si>
    <t>020102 - 2 - 1 1 5</t>
  </si>
  <si>
    <t>020102 - 2 - 1 1 5 1 - 1</t>
  </si>
  <si>
    <t>020102 - 2 - 1 1 5 2 - 1</t>
  </si>
  <si>
    <t>020102 - 2 - 1 1 5 5 - 1</t>
  </si>
  <si>
    <t>020102 - 2 - 1 1 5 6 - 1</t>
  </si>
  <si>
    <t>020102 - 2 - 1 1 5 9 - 1</t>
  </si>
  <si>
    <t>020102 - 2 - 1 1 5 10 - 1</t>
  </si>
  <si>
    <t>020102 - 2 - 1 1 5 11 - 1</t>
  </si>
  <si>
    <t>020102 - 2 - 1 1 5 12 - 1</t>
  </si>
  <si>
    <t>Zonas de Difícil Acceso</t>
  </si>
  <si>
    <t>020102 - 2 - 1 2</t>
  </si>
  <si>
    <t>020102 - 2 - 1 2 1</t>
  </si>
  <si>
    <t>020102 - 2 - 1 2 1 1 - 1</t>
  </si>
  <si>
    <t>020102 - 2 - 1 2 2</t>
  </si>
  <si>
    <t>020102 - 2 - 1 2 2 1 - 1</t>
  </si>
  <si>
    <t>020102 - 2 - 1 2 2 2 - 1</t>
  </si>
  <si>
    <t>020102 - 2 - 1 2 2 3 - 1</t>
  </si>
  <si>
    <t>020102 - 2 - 1 2 2 4 - 1</t>
  </si>
  <si>
    <t>020102 - 2 - 1 2 2 9 - 1</t>
  </si>
  <si>
    <t>020102 - 2 - 1 2 2 10 - 1</t>
  </si>
  <si>
    <t>020102 - 2 - 1 4</t>
  </si>
  <si>
    <t>PROVISIÓN ASCENSOS EN EL ESCALAFÓN</t>
  </si>
  <si>
    <t>020102 - 2 - 1 4 4 - 1</t>
  </si>
  <si>
    <t>020102 - 2 - 2</t>
  </si>
  <si>
    <t>020102 - 2 - 2 1</t>
  </si>
  <si>
    <t>020102 - 2 - 2 1 1 - 1</t>
  </si>
  <si>
    <t>020102 - 2 - 2 2</t>
  </si>
  <si>
    <t>020102 - 2 - 2 2 1 - 1</t>
  </si>
  <si>
    <t>020102 - 2 - 2 2 2 - 1</t>
  </si>
  <si>
    <t>020102 - 2 - 3</t>
  </si>
  <si>
    <t>020102 - 2 - 3 1 - 1</t>
  </si>
  <si>
    <t>020102 - 2 - 4</t>
  </si>
  <si>
    <t>020102 - 2 - 4 3 - 1</t>
  </si>
  <si>
    <t>Honorarios (Concurso Docentes)</t>
  </si>
  <si>
    <t>020103 - 2 -</t>
  </si>
  <si>
    <t>020103 - 2 - 1</t>
  </si>
  <si>
    <t>020103 - 2 - 1 1</t>
  </si>
  <si>
    <t>020103 - 2 - 1 1 1</t>
  </si>
  <si>
    <t>020103 - 2 - 1 1 1 1 - 1</t>
  </si>
  <si>
    <t>020103 - 2 - 1 1 1 3 - 1</t>
  </si>
  <si>
    <t>020103 - 2 - 1 1 2</t>
  </si>
  <si>
    <t>020103 - 2 - 1 1 2 1 - 1</t>
  </si>
  <si>
    <t>020103 - 2 - 1 1 5</t>
  </si>
  <si>
    <t>020103 - 2 - 1 1 5 1 - 1</t>
  </si>
  <si>
    <t>020103 - 2 - 1 1 5 2 - 1</t>
  </si>
  <si>
    <t>020103 - 2 - 1 1 5 5 - 1</t>
  </si>
  <si>
    <t>020103 - 2 - 1 1 5 6 - 1</t>
  </si>
  <si>
    <t>020103 - 2 - 1 1 5 9 - 1</t>
  </si>
  <si>
    <t>020103 - 2 - 1 1 5 10 - 1</t>
  </si>
  <si>
    <t>020103 - 2 - 1 1 5 11 - 1</t>
  </si>
  <si>
    <t>020103 - 2 - 1 1 5 12 - 1</t>
  </si>
  <si>
    <t>020103 - 2 - 1 2</t>
  </si>
  <si>
    <t>020103 - 2 - 1 2 1</t>
  </si>
  <si>
    <t>020103 - 2 - 1 2 1 1 - 1</t>
  </si>
  <si>
    <t>020103 - 2 - 1 2 2</t>
  </si>
  <si>
    <t>020103 - 2 - 1 2 2 1 - 1</t>
  </si>
  <si>
    <t>020103 - 2 - 1 2 2 2 - 1</t>
  </si>
  <si>
    <t>020103 - 2 - 1 2 2 3 - 1</t>
  </si>
  <si>
    <t>020103 - 2 - 1 2 2 4 - 1</t>
  </si>
  <si>
    <t>020103 - 2 - 1 2 2 9 - 1</t>
  </si>
  <si>
    <t>020103 - 2 - 1 2 2 10 - 1</t>
  </si>
  <si>
    <t>020103 - 2 - 1 4</t>
  </si>
  <si>
    <t>020103 - 2 - 1 4 4 - 1</t>
  </si>
  <si>
    <t>020103 - 2 - 2</t>
  </si>
  <si>
    <t>020103 - 2 - 2 2</t>
  </si>
  <si>
    <t>020103 - 2 - 2 2 1 - 1</t>
  </si>
  <si>
    <t>020103 - 2 - 2 2 2 - 1</t>
  </si>
  <si>
    <t>020103 - 2 - 3</t>
  </si>
  <si>
    <t>020103 - 2 - 3 1 - 1</t>
  </si>
  <si>
    <t>020103 - 2 - 4</t>
  </si>
  <si>
    <t>020103 - 2 - 4 3 - 1</t>
  </si>
  <si>
    <t>020104 - 2 -</t>
  </si>
  <si>
    <t>020104 - 2 - 5</t>
  </si>
  <si>
    <t>020106 - 2 -</t>
  </si>
  <si>
    <t>020106 - 2 - 6</t>
  </si>
  <si>
    <t>FUNCIONAMIENTO DE LOS ESTABLECIMIENTOS EDUCATIVOS</t>
  </si>
  <si>
    <t>020106 - 2 - 6 1 - 1</t>
  </si>
  <si>
    <t>Servicios de Aseo y Vigilancia</t>
  </si>
  <si>
    <t>020106 - 2 - 6 2 - 1</t>
  </si>
  <si>
    <t>020107 - 2 - 7</t>
  </si>
  <si>
    <t>020107 - 2 - 7 1</t>
  </si>
  <si>
    <t>APOYO LOGÍSTICO</t>
  </si>
  <si>
    <t>020107 - 2 - 7 1 1 - 1</t>
  </si>
  <si>
    <t>020107 - 2 - 7 2</t>
  </si>
  <si>
    <t>AMPLIACIÓN DE COBERTURA PARA ATENDER POBLACIÓN VULNERABLE  DE JÓVENES Y ADULTOS</t>
  </si>
  <si>
    <t>020107 - 2 - 7 2 1 - 1</t>
  </si>
  <si>
    <t>Ampliación de Cobertura para atender Población Vulnerable Ciclo II al IV</t>
  </si>
  <si>
    <t>020107 - 2 - 7 3</t>
  </si>
  <si>
    <t>020107 - 2 - 7 3 5 - 1</t>
  </si>
  <si>
    <t>020107 - 2 - 7 3 11</t>
  </si>
  <si>
    <t>020107 - 2 - 7 3 11 1 - 1</t>
  </si>
  <si>
    <t>020107 - 2 - 7 3 11 2 - 1</t>
  </si>
  <si>
    <t>020201 - 2 - 8 1 1 1 - 1</t>
  </si>
  <si>
    <t>Capacitación del Recurso Humano</t>
  </si>
  <si>
    <t>020201 - 2 - 8 1 1 2 - 1</t>
  </si>
  <si>
    <t>020201 - 2 - 8 1 1 3 - 1</t>
  </si>
  <si>
    <t>020201 - 2 - 8 1 1 4 - 1</t>
  </si>
  <si>
    <t>020201 - 2 - 8 1 1 5 - 1</t>
  </si>
  <si>
    <t>020201 - 2 -</t>
  </si>
  <si>
    <t>020201 - 2 - 8</t>
  </si>
  <si>
    <t>PROGRAMA DE CALIDAD EDUCATIVA</t>
  </si>
  <si>
    <t>020201 - 2 - 8 1</t>
  </si>
  <si>
    <t>DIVULGACIÓN, ASISTENCIA TÉCNICA Y CAPACITACIÓN</t>
  </si>
  <si>
    <t>020201 - 2 - 8 1 1</t>
  </si>
  <si>
    <t>ACCIONES DE MEJORAMIENTODE LA GESTIÓN ACADÉMICA ENMARCADAS EN PLANES DE MEJORAMIENTO</t>
  </si>
  <si>
    <t>020201 - 2 - 8 3</t>
  </si>
  <si>
    <t>OTROS PROYECTOS DE CALIDAD</t>
  </si>
  <si>
    <t>020201 - 2 - 8 3 1 - 1</t>
  </si>
  <si>
    <t>020201 - 2 - 8 4</t>
  </si>
  <si>
    <t>PAGO DE SERVICIOS PÚBLICOS DE LOS ESTABLECIMIENTOS EDUCATIVOS</t>
  </si>
  <si>
    <t>020201 - 2 - 8 4 1 - 1</t>
  </si>
  <si>
    <t>020201 - 2 - 8 4 2 - 1</t>
  </si>
  <si>
    <t>020201 - 2 - 8 5</t>
  </si>
  <si>
    <t>CONSTRUCCCIÓN, ADQUISICIÓN, DOTACIÓN, MEJORAMIENTO Y MANTENIMIENTO DE INFRAESTRUCTURA EDUCATIVA</t>
  </si>
  <si>
    <t>020201 - 2 - 8 5 1 - 1</t>
  </si>
  <si>
    <t>Construcción, Ampliación y Adecuación de Infraestructura Educativa</t>
  </si>
  <si>
    <t>020201 - 2 - 8 5 2</t>
  </si>
  <si>
    <t>020201 - 2 - 8 5 2 1 - 1</t>
  </si>
  <si>
    <t>020201 - 2 - 8 5 2 2 - 1</t>
  </si>
  <si>
    <t>020201 - 2 - 8 5 2 3 - 1</t>
  </si>
  <si>
    <t>020201 - 2 - 8 6</t>
  </si>
  <si>
    <t>DOTACIÓN MATERIAL DIDÁCTICO, TEXTOS Y EQUIPOS AUDIOVISUALES A ESTABLECIMIENTOS EDUCATIVOS</t>
  </si>
  <si>
    <t>020201 - 2 - 8 6 1</t>
  </si>
  <si>
    <t>020201 - 2 - 8 6 1 1 - 1</t>
  </si>
  <si>
    <t>Dotación y Mantenimiento de Software Educativo</t>
  </si>
  <si>
    <t>020201 - 2 - 8 6 1 2 - 1</t>
  </si>
  <si>
    <t>Dotación implementos y herramientas Colegios Técnicos</t>
  </si>
  <si>
    <t>020201 - 2 - 8 6 2</t>
  </si>
  <si>
    <t>020201 - 2 - 8 6 2 1 - 1</t>
  </si>
  <si>
    <t>020201 - 2 - 8 6 2 2 - 1</t>
  </si>
  <si>
    <t>Adquisicición de Mobiliario Escolar</t>
  </si>
  <si>
    <t>020301 - 2 -</t>
  </si>
  <si>
    <t>020301 - 2 - 1</t>
  </si>
  <si>
    <t>020301 - 2 - 1 1</t>
  </si>
  <si>
    <t>020301 - 2 - 1 1 1</t>
  </si>
  <si>
    <t>020301 - 2 - 1 1 1 1 - 1</t>
  </si>
  <si>
    <t>020301 - 2 - 1 1 1 4 - 1</t>
  </si>
  <si>
    <t>020301 - 2 - 1 1 2</t>
  </si>
  <si>
    <t>020301 - 2 - 1 1 2 1 - 1</t>
  </si>
  <si>
    <t>020301 - 2 - 1 1 3</t>
  </si>
  <si>
    <t>020301 - 2 - 1 1 3 1 - 1</t>
  </si>
  <si>
    <t>020301 - 2 - 1 1 4</t>
  </si>
  <si>
    <t>020301 - 2 - 1 1 4 1 - 1</t>
  </si>
  <si>
    <t>020301 - 2 - 1 1 5</t>
  </si>
  <si>
    <t>020301 - 2 - 1 1 5 1 - 1</t>
  </si>
  <si>
    <t>020301 - 2 - 1 1 5 2 - 1</t>
  </si>
  <si>
    <t>020301 - 2 - 1 1 5 3 - 1</t>
  </si>
  <si>
    <t>020301 - 2 - 1 1 5 4 - 1</t>
  </si>
  <si>
    <t>020301 - 2 - 1 1 5 5 - 1</t>
  </si>
  <si>
    <t>020301 - 2 - 1 1 5 6 - 1</t>
  </si>
  <si>
    <t>020301 - 2 - 1 1 5 8 - 1</t>
  </si>
  <si>
    <t>020301 - 2 - 1 2</t>
  </si>
  <si>
    <t>020301 - 2 - 1 2 1</t>
  </si>
  <si>
    <t>020301 - 2 - 1 2 1 1 - 1</t>
  </si>
  <si>
    <t>020301 - 2 - 1 2 1 3 - 1</t>
  </si>
  <si>
    <t>020301 - 2 - 1 2 1 4 - 1</t>
  </si>
  <si>
    <t>020301 - 2 - 1 2 2</t>
  </si>
  <si>
    <t>020301 - 2 - 1 2 2 1 - 1</t>
  </si>
  <si>
    <t>020301 - 2 - 1 2 2 2 - 1</t>
  </si>
  <si>
    <t>020301 - 2 - 1 2 2 3 - 1</t>
  </si>
  <si>
    <t>020301 - 2 - 1 2 2 4 - 1</t>
  </si>
  <si>
    <t>020301 - 2 - 1 2 2 5 - 1</t>
  </si>
  <si>
    <t>020301 - 2 - 1 2 2 6 - 1</t>
  </si>
  <si>
    <t>020301 - 2 - 1 2 2 7 - 1</t>
  </si>
  <si>
    <t>020301 - 2 - 1 2 2 8 - 1</t>
  </si>
  <si>
    <t>020301 - 2 - 9</t>
  </si>
  <si>
    <t>020301 - 2 - 9 1 - 1</t>
  </si>
  <si>
    <t>Modernización Secretarías de Educación</t>
  </si>
  <si>
    <t>020301 - 2 - 10</t>
  </si>
  <si>
    <t>020301 - 2 - 10 1 - 1</t>
  </si>
  <si>
    <t>020301 - 2 - 10 2 - 1</t>
  </si>
  <si>
    <t>020301 - 2 - 16</t>
  </si>
  <si>
    <t>ADQUISICIÓN DE BIENES Y SERVICIOS PROGRAMA DE EFICIENCIA</t>
  </si>
  <si>
    <t>020301 - 2 - 16 1</t>
  </si>
  <si>
    <t>020301 - 2 - 16 1 1 - 1</t>
  </si>
  <si>
    <t>020301 - 2 - 16 1 2 - 1</t>
  </si>
  <si>
    <t>020301 - 2 - 16 1 3 - 1</t>
  </si>
  <si>
    <t>020301 - 2 - 16 1 4 - 1</t>
  </si>
  <si>
    <t>020301 - 2 - 16 2</t>
  </si>
  <si>
    <t>020301 - 2 - 16 2 1 - 1</t>
  </si>
  <si>
    <t>020301 - 2 - 16 2 2 - 1</t>
  </si>
  <si>
    <t>020301 - 2 - 16 2 3 - 1</t>
  </si>
  <si>
    <t>020301 - 2 - 16 2 4 - 1</t>
  </si>
  <si>
    <t>020301 - 2 - 16 2 5 - 1</t>
  </si>
  <si>
    <t>020301 - 2 - 16 2 6 - 1</t>
  </si>
  <si>
    <t>020301 - 2 - 16 8</t>
  </si>
  <si>
    <t>SERVICIOS PÚBLICOS DE EFICIENCIA</t>
  </si>
  <si>
    <t>020301 - 2 - 16 9</t>
  </si>
  <si>
    <t>GASTOS Y COMISIONES BANCARIAS DE EFICIENCIA</t>
  </si>
  <si>
    <t>020301 - 2 - 17</t>
  </si>
  <si>
    <t>TRANSFERENCIAS PROGRAMA DE EFICIENCIA</t>
  </si>
  <si>
    <t>020301 - 2 - 17 1 - 1</t>
  </si>
  <si>
    <t>020301 - 2 - 18</t>
  </si>
  <si>
    <t>SERVICIOS PERSONALES INDIRECTOS DE EFICIENCIA</t>
  </si>
  <si>
    <t>020301 - 2 - 18 1 - 1</t>
  </si>
  <si>
    <t>Remuneración por Servicios Técnicos de Eficiencia</t>
  </si>
  <si>
    <t>020401 - 2 - 23</t>
  </si>
  <si>
    <t>APROPIACIÓN INICIAL</t>
  </si>
  <si>
    <t>APROPIACIÓN DEFINITIVA</t>
  </si>
  <si>
    <t>CERTIFICADOS ACUMULADOS</t>
  </si>
  <si>
    <t>SALDO DISPONIBLE</t>
  </si>
  <si>
    <t>COMPROMISOS ACUMULADOS</t>
  </si>
  <si>
    <t>DISPONIBILIDADES ABIERTAS</t>
  </si>
  <si>
    <t>OBLIGACIONES ACUMULADAS</t>
  </si>
  <si>
    <t>PAGOS ACUMULADOS</t>
  </si>
  <si>
    <t>SALDO POR PAGAR</t>
  </si>
  <si>
    <t>SALDO DE APROPIACIÓN</t>
  </si>
  <si>
    <t xml:space="preserve">TOTAL SGP </t>
  </si>
  <si>
    <t>2 -</t>
  </si>
  <si>
    <t>2 - 1 1</t>
  </si>
  <si>
    <t>2 - 1 1 1</t>
  </si>
  <si>
    <t>2 - 1 1 1 1 - 1</t>
  </si>
  <si>
    <t>2 - 1 1 1 4 - 1</t>
  </si>
  <si>
    <t>2 - 1 1 2</t>
  </si>
  <si>
    <t>2 - 1 1 2 1 - 1</t>
  </si>
  <si>
    <t>2 - 1 1 3</t>
  </si>
  <si>
    <t>2 - 1 1 3 1 - 1</t>
  </si>
  <si>
    <t>2 - 1 1 4</t>
  </si>
  <si>
    <t>2 - 1 1 4 1 - 1</t>
  </si>
  <si>
    <t>2 - 1 1 5</t>
  </si>
  <si>
    <t>2 - 1 1 5 1 - 1</t>
  </si>
  <si>
    <t>2 - 1 1 5 2 - 1</t>
  </si>
  <si>
    <t>2 - 1 1 5 3 - 1</t>
  </si>
  <si>
    <t>2 - 1 1 5 4 - 1</t>
  </si>
  <si>
    <t>2 - 1 1 5 5 - 1</t>
  </si>
  <si>
    <t>2 - 1 1 5 6 - 1</t>
  </si>
  <si>
    <t>2 - 1 1 5 8 - 1</t>
  </si>
  <si>
    <t>2 - 1 2</t>
  </si>
  <si>
    <t>2 - 1 2 1</t>
  </si>
  <si>
    <t>2 - 1 2 1 1 - 1</t>
  </si>
  <si>
    <t>2 - 1 2 1 3 - 1</t>
  </si>
  <si>
    <t>2 - 1 2 1 4 - 1</t>
  </si>
  <si>
    <t>2 - 1 2 2</t>
  </si>
  <si>
    <t>2 - 1 2 2 1 - 1</t>
  </si>
  <si>
    <t>2 - 1 2 2 2 - 1</t>
  </si>
  <si>
    <t>2 - 1 2 2 3 - 1</t>
  </si>
  <si>
    <t>2 - 1 2 2 4 - 1</t>
  </si>
  <si>
    <t>2 - 1 2 2 5 - 1</t>
  </si>
  <si>
    <t>2 - 1 2 2 6 - 1</t>
  </si>
  <si>
    <t>2 - 1 2 2 7 - 1</t>
  </si>
  <si>
    <t>2 - 1 2 2 8 - 1</t>
  </si>
  <si>
    <t>2 - 9 1 - 1</t>
  </si>
  <si>
    <t>2 - 10 1 - 1</t>
  </si>
  <si>
    <t>2 - 10 2 - 1</t>
  </si>
  <si>
    <t>2 - 16 1</t>
  </si>
  <si>
    <t>2 - 16 1 1 - 1</t>
  </si>
  <si>
    <t>2 - 16 1 2 - 1</t>
  </si>
  <si>
    <t>2 - 16 1 3 - 1</t>
  </si>
  <si>
    <t>2 - 16 1 4 - 1</t>
  </si>
  <si>
    <t>2 - 16 2</t>
  </si>
  <si>
    <t>2 - 16 2 1 - 1</t>
  </si>
  <si>
    <t>2 - 16 2 2 - 1</t>
  </si>
  <si>
    <t>2 - 16 2 3 - 1</t>
  </si>
  <si>
    <t>2 - 16 2 4 - 1</t>
  </si>
  <si>
    <t>2 - 16 2 5 - 1</t>
  </si>
  <si>
    <t>2 - 16 2 6 - 1</t>
  </si>
  <si>
    <t>2 - 16 8</t>
  </si>
  <si>
    <t>2 - 16 8 81 - 1</t>
  </si>
  <si>
    <t>2 - 16 8 82 - 1</t>
  </si>
  <si>
    <t>2 - 16 8 83 - 1</t>
  </si>
  <si>
    <t>2 - 16 9</t>
  </si>
  <si>
    <t>2 - 16 9 1 - 1</t>
  </si>
  <si>
    <t>2 - 16 10</t>
  </si>
  <si>
    <t>2 - 16 10 1 - 1</t>
  </si>
  <si>
    <t>2 - 16 10 2 - 1</t>
  </si>
  <si>
    <t>2 - 16 10 3 - 1</t>
  </si>
  <si>
    <t>2 - 17 1 - 1</t>
  </si>
  <si>
    <t>2 - 18 1 - 1</t>
  </si>
  <si>
    <t>2 - 8 1 1</t>
  </si>
  <si>
    <t>2 - 8 1 1 1 - 1</t>
  </si>
  <si>
    <t>2 - 8 1 1 2 - 1</t>
  </si>
  <si>
    <t>2 - 8 1 1 3 - 1</t>
  </si>
  <si>
    <t>2 - 8 1 1 4 - 1</t>
  </si>
  <si>
    <t>2 - 8 1 1 5 - 1</t>
  </si>
  <si>
    <t>2 - 8 3</t>
  </si>
  <si>
    <t>2 - 8 3 1 - 1</t>
  </si>
  <si>
    <t>2 - 8 4</t>
  </si>
  <si>
    <t>2 - 8 4 1 - 1</t>
  </si>
  <si>
    <t>2 - 8 4 2 - 1</t>
  </si>
  <si>
    <t>2 - 8 5</t>
  </si>
  <si>
    <t>2 - 8 5 1 - 1</t>
  </si>
  <si>
    <t>2 - 8 5 2</t>
  </si>
  <si>
    <t>2 - 8 5 2 1 - 1</t>
  </si>
  <si>
    <t>2 - 8 5 2 2 - 1</t>
  </si>
  <si>
    <t>2 - 8 5 2 3 - 1</t>
  </si>
  <si>
    <t>2 - 8 6</t>
  </si>
  <si>
    <t>2 - 8 6 1</t>
  </si>
  <si>
    <t>2 - 8 6 1 1 - 1</t>
  </si>
  <si>
    <t>2 - 8 6 1 2 - 1</t>
  </si>
  <si>
    <t>2 - 8 6 2</t>
  </si>
  <si>
    <t>2 - 8 6 2 1 - 1</t>
  </si>
  <si>
    <t>2 - 8 6 2 2 - 1</t>
  </si>
  <si>
    <t>020102 -  -  -</t>
  </si>
  <si>
    <t>020103 -  -  -</t>
  </si>
  <si>
    <t>020104 -  -  -</t>
  </si>
  <si>
    <t>020106 -  -  -</t>
  </si>
  <si>
    <t>020107 -  -  -</t>
  </si>
  <si>
    <t>020107 - 2 -  -</t>
  </si>
  <si>
    <t>020301 -  -  -</t>
  </si>
  <si>
    <t xml:space="preserve"> 2 -</t>
  </si>
  <si>
    <t xml:space="preserve"> 2 - 1</t>
  </si>
  <si>
    <t xml:space="preserve"> 2 - 1 1</t>
  </si>
  <si>
    <t xml:space="preserve"> 2 - 1 1 1</t>
  </si>
  <si>
    <t xml:space="preserve"> 2 - 1 1 1 1 - 1</t>
  </si>
  <si>
    <t xml:space="preserve"> 2 - 1 1 1 4 - 1</t>
  </si>
  <si>
    <t>2 - 1 1 1 2 - 1</t>
  </si>
  <si>
    <t>2 - 1 1 1 3 - 1</t>
  </si>
  <si>
    <t xml:space="preserve"> 2 - 1 1 2</t>
  </si>
  <si>
    <t xml:space="preserve"> 2 - 1 1 2 1 - 1</t>
  </si>
  <si>
    <t xml:space="preserve"> 2 - 1 1 3 1 - 1</t>
  </si>
  <si>
    <t xml:space="preserve"> 2 - 1 1 4</t>
  </si>
  <si>
    <t xml:space="preserve"> 2 - 1 1 5 -</t>
  </si>
  <si>
    <t>2 -1 1 5 1 - 1</t>
  </si>
  <si>
    <t>2 -1 1 5 2 - 1</t>
  </si>
  <si>
    <t>2 -1 1 5 3 - 1</t>
  </si>
  <si>
    <t>2 -1 1 5 4 - 1</t>
  </si>
  <si>
    <t>2 -1 1 5 5 - 1</t>
  </si>
  <si>
    <t>2 -1 1 5 6 - 1</t>
  </si>
  <si>
    <t>2 -1 1 5 7 - 1</t>
  </si>
  <si>
    <t>2 -1 1 5 8 - 1</t>
  </si>
  <si>
    <t>2 -1 1 5 9 - 1</t>
  </si>
  <si>
    <t>2 -1 1 5 10 - 1</t>
  </si>
  <si>
    <t>2 -1 1 5 11 - 1</t>
  </si>
  <si>
    <t>2 - 1 1 5 12 - 1</t>
  </si>
  <si>
    <t>2 - 1 2 -</t>
  </si>
  <si>
    <t>2 -1 2 1 -</t>
  </si>
  <si>
    <t>2 -1 2 1 1 - 1</t>
  </si>
  <si>
    <t>2 -1 2 1 3 - 1</t>
  </si>
  <si>
    <t>2 -1 2 1 4 - 1</t>
  </si>
  <si>
    <t>2 - 1 2 2 -</t>
  </si>
  <si>
    <t>2 - 1 2 2 9 - 1</t>
  </si>
  <si>
    <t>2 - 1 2 2 10 - 1</t>
  </si>
  <si>
    <t xml:space="preserve"> 2 - 1 3</t>
  </si>
  <si>
    <t xml:space="preserve"> 2 -1 3 - 1</t>
  </si>
  <si>
    <t>2 - 1 4</t>
  </si>
  <si>
    <t>2 - 1 4 4 - 1</t>
  </si>
  <si>
    <t>2 - 2 -</t>
  </si>
  <si>
    <t>2 -2 1 -</t>
  </si>
  <si>
    <t>2 -2 1 1 - 1</t>
  </si>
  <si>
    <t>2 -2 2 -</t>
  </si>
  <si>
    <t>2 -2 2 1 - 1</t>
  </si>
  <si>
    <t>2 -2 2 2 - 1</t>
  </si>
  <si>
    <t>2 -3 -</t>
  </si>
  <si>
    <t>2 -3 1 - 1</t>
  </si>
  <si>
    <t>2 -4 -</t>
  </si>
  <si>
    <t>2 -4 4 - 1</t>
  </si>
  <si>
    <t>2 -4 3 - 1</t>
  </si>
  <si>
    <t>2 -5 -</t>
  </si>
  <si>
    <t>2 - 5 4 - 1</t>
  </si>
  <si>
    <t>2 - 5 5 - 1</t>
  </si>
  <si>
    <t xml:space="preserve"> 2 - 5 6 - 1</t>
  </si>
  <si>
    <t>02 - 6  1 - 1</t>
  </si>
  <si>
    <t>02 - 6  2 - 1</t>
  </si>
  <si>
    <t>2 -6 -</t>
  </si>
  <si>
    <t>2 -7 -</t>
  </si>
  <si>
    <t>2 -7 1 -</t>
  </si>
  <si>
    <t>2 -7 1 1 - 1</t>
  </si>
  <si>
    <t>2 -7 3 -</t>
  </si>
  <si>
    <t>2 -7 3 5 - 1</t>
  </si>
  <si>
    <t>2 -7 2 -</t>
  </si>
  <si>
    <t>2 -7 2 1 - 1</t>
  </si>
  <si>
    <t>2 -7 3 1 1 -</t>
  </si>
  <si>
    <t>2 -7 3 1 1 1 - 1</t>
  </si>
  <si>
    <t>2 -7 3 1 1 2 - 1</t>
  </si>
  <si>
    <t xml:space="preserve">2 - 8 1 </t>
  </si>
  <si>
    <t>2 -8 -</t>
  </si>
  <si>
    <t>020301 ….</t>
  </si>
  <si>
    <t xml:space="preserve">2 - </t>
  </si>
  <si>
    <t>2 -9 -</t>
  </si>
  <si>
    <t>2 -1 0 -</t>
  </si>
  <si>
    <t>2 -1 6 -</t>
  </si>
  <si>
    <t>2 -1 7 -</t>
  </si>
  <si>
    <t>2 -1 8 -</t>
  </si>
  <si>
    <t xml:space="preserve"> 2 - 23</t>
  </si>
  <si>
    <t xml:space="preserve"> 2 - 23 1 - 1</t>
  </si>
  <si>
    <t>2 - 23 2 - 1</t>
  </si>
  <si>
    <t xml:space="preserve"> 2 - 23 3 - 1</t>
  </si>
  <si>
    <t>2 - 23 4 - 1</t>
  </si>
  <si>
    <t xml:space="preserve"> 2 - 23 5 - 1</t>
  </si>
  <si>
    <t xml:space="preserve"> 2 - 23 6 - 1</t>
  </si>
  <si>
    <t xml:space="preserve"> 2 - 23 7 - 1</t>
  </si>
  <si>
    <t xml:space="preserve"> 2 - 23 8 - 1</t>
  </si>
  <si>
    <t xml:space="preserve"> 2 - 23 9 - 1</t>
  </si>
  <si>
    <t>2 - 23 10</t>
  </si>
  <si>
    <t xml:space="preserve"> 2 - 23 10 21 - 1</t>
  </si>
  <si>
    <t xml:space="preserve"> 2 - 23 10 22 - 1</t>
  </si>
  <si>
    <t xml:space="preserve"> 2 - 23 10 23 - 1</t>
  </si>
  <si>
    <t xml:space="preserve"> 2 - 23 10 24 - 1</t>
  </si>
  <si>
    <t xml:space="preserve"> 2 - 23 11</t>
  </si>
  <si>
    <t xml:space="preserve"> 2 - 23 11 31</t>
  </si>
  <si>
    <t>2 - 23 11 31 11</t>
  </si>
  <si>
    <t>2 - 23 11 31 11 1 - 1</t>
  </si>
  <si>
    <t xml:space="preserve"> 2 - 23 11 32</t>
  </si>
  <si>
    <t xml:space="preserve"> 2 - 23 11 32 1 - 1</t>
  </si>
  <si>
    <t xml:space="preserve"> 2 - 23 11 33</t>
  </si>
  <si>
    <t>2 - 23 11 33 31 - 1</t>
  </si>
  <si>
    <t xml:space="preserve"> 2 - 23 11 34</t>
  </si>
  <si>
    <t xml:space="preserve"> 2 - 23 11 34 1 - 1</t>
  </si>
  <si>
    <t xml:space="preserve"> 2 - 23 11 34 42 - 1</t>
  </si>
  <si>
    <t>2 - 19 41 - 1</t>
  </si>
  <si>
    <t>2 -1 9 -</t>
  </si>
  <si>
    <t>2 - 19 42 - 1</t>
  </si>
  <si>
    <t>VIGENCIA ANTERIOR</t>
  </si>
  <si>
    <t>PROGRAMA PARA EFICIENCIA VIGENCIA ANTERIOR</t>
  </si>
  <si>
    <t>2 - 16</t>
  </si>
  <si>
    <t>020701 - 2 - 16 1 1 - 1</t>
  </si>
  <si>
    <t>020701 - 2 - 16 1 3 - 1</t>
  </si>
  <si>
    <t>020701 - 2 - 16 1 4 - 1</t>
  </si>
  <si>
    <t>020701 - 2 - 16 2 3 - 1</t>
  </si>
  <si>
    <t>020701 - 2 - 16 2 4 - 1</t>
  </si>
  <si>
    <t>020701 - 2 - 16 2 5 - 1</t>
  </si>
  <si>
    <t>020701 - 2 - 16 8 82 - 1</t>
  </si>
  <si>
    <t>2 - 18</t>
  </si>
  <si>
    <t>020701 - 2 - 18 1 - 1</t>
  </si>
  <si>
    <t>PROGRAMA PARA COBERTURA VIGENCIA ANTERIOR</t>
  </si>
  <si>
    <t>ADMINISTRACIÓN GENERAL VIGENCIA ANTERIOR</t>
  </si>
  <si>
    <t>2 - 4</t>
  </si>
  <si>
    <t>02070201 - 2 - 4 4 - 1</t>
  </si>
  <si>
    <t>PERSONAL DIRECTIVO DOCENTE VIGENCIA ANTERIOR</t>
  </si>
  <si>
    <t>2 - 2</t>
  </si>
  <si>
    <t>2 - 2 2</t>
  </si>
  <si>
    <t>02070203 - 2 - 2 2 1 - 1</t>
  </si>
  <si>
    <t>SERVICIOS PUBLICOS Y FUNCIONAMIENTO DE E. E. - VIGENCIA ANTERIOR</t>
  </si>
  <si>
    <t>2 - 6</t>
  </si>
  <si>
    <t>020703 - 2 - 6 1 - 1</t>
  </si>
  <si>
    <t>020703 - 2 - 6 2 - 1</t>
  </si>
  <si>
    <t>CONTRATACION DE LA PRESTACION DEL SERVICIO EDUCATIVO - VIGENCIA ANTERIOR</t>
  </si>
  <si>
    <t>2 - 5</t>
  </si>
  <si>
    <t>020704 - 2 - 5 4 - 1</t>
  </si>
  <si>
    <t>020704 - 2 - 5 5 - 1</t>
  </si>
  <si>
    <t>020704 - 2 - 5 6 - 1</t>
  </si>
  <si>
    <t>PROGRAMA PARA CALIDAD VIGENCIA ANTERIOR</t>
  </si>
  <si>
    <t>2 - 8</t>
  </si>
  <si>
    <t>2 - 8 1</t>
  </si>
  <si>
    <t>020705 - 2 - 8 1 1 1 - 1</t>
  </si>
  <si>
    <t>020705 - 2 - 8 1 1 3 - 1</t>
  </si>
  <si>
    <t>020705 - 2 - 8 1 1 5 - 1</t>
  </si>
  <si>
    <t>020705 - 2 - 8 5 1 - 1</t>
  </si>
  <si>
    <t>020705 - 2 - 8 5 2 1 - 1</t>
  </si>
  <si>
    <t>020705 - 2 - 8 6 1 1 - 1</t>
  </si>
  <si>
    <t>020705 - 2 - 8 6 2 1 - 1</t>
  </si>
  <si>
    <t>020705 - 2 - 8 6 2 2 - 1</t>
  </si>
  <si>
    <t>RECURSOS DEL BALANCE VIGENCIA ANTERIOR</t>
  </si>
  <si>
    <t>020706 - 2 - 8 1 1 1 - 1</t>
  </si>
  <si>
    <t>020706 - 2 - 8 1 1 2 - 1</t>
  </si>
  <si>
    <t>020706 - 2 - 8 1 1 3 - 1</t>
  </si>
  <si>
    <t>2 - 23</t>
  </si>
  <si>
    <t>020706 - 2 - 23 9 - 1</t>
  </si>
  <si>
    <t>2 - 23 11</t>
  </si>
  <si>
    <t>2 - 23 11 31</t>
  </si>
  <si>
    <t>020706 - 2 - 23 11 31 11 1 - 1</t>
  </si>
  <si>
    <t>2 - 23 11 33</t>
  </si>
  <si>
    <t>020706 - 2 - 23 11 33 31 - 1</t>
  </si>
  <si>
    <t>2 - 23 11 34</t>
  </si>
  <si>
    <t>020706 - 2 - 23 11 34 1 - 1</t>
  </si>
  <si>
    <t>CONECTIVIDAD - CSF - VIGENCIA ANTERIOR</t>
  </si>
  <si>
    <t>2 - 19</t>
  </si>
  <si>
    <t>020707 - 2 - 19 41 - 1</t>
  </si>
  <si>
    <t>OTROS PROYECTOS PARA COBERTURA - VIGENCIA ANTERIOR</t>
  </si>
  <si>
    <t>2 - 7</t>
  </si>
  <si>
    <t>2 - 7 2</t>
  </si>
  <si>
    <t>020708 - 2 - 7 2 1 - 1</t>
  </si>
  <si>
    <t>2 - 7 3</t>
  </si>
  <si>
    <t>2 - 7 3 11</t>
  </si>
  <si>
    <t>020708 - 2 - 7 3 11 1 - 1</t>
  </si>
  <si>
    <t>020708 - 2 - 7 3 11 2 - 1</t>
  </si>
  <si>
    <t>TOTAL SGP + VIGENCIA ANTERIOR</t>
  </si>
  <si>
    <t>MARIA TERESA CORAL MELO</t>
  </si>
  <si>
    <t>2 - 23 11 29</t>
  </si>
  <si>
    <t>TRANSPORTE ESCOLAR</t>
  </si>
  <si>
    <t>020401 - 2 - 23 11 29 1 - 1</t>
  </si>
  <si>
    <t>2 - 23 11 30</t>
  </si>
  <si>
    <t>CAPACITACIÓN DEL RECURSO HUMANO</t>
  </si>
  <si>
    <t>020401 - 2 - 23 11 30 1 - 1</t>
  </si>
  <si>
    <t>Adquisición de Mobiliario Escolar</t>
  </si>
  <si>
    <t>2 - 23 12</t>
  </si>
  <si>
    <t>CONECTIVIDAD DE LAS INSTITUCIONES EDUCATIVAS</t>
  </si>
  <si>
    <t>020401 - 2 - 23 12 1 - 1</t>
  </si>
  <si>
    <t>Conectividad de las Instituciones Educativas</t>
  </si>
  <si>
    <t>2 - 23 13</t>
  </si>
  <si>
    <t>PASIVOS EXIGIBLES ASCENSOS EN EL ESCALAFÓN VIGENCIA 2011 Y 2012</t>
  </si>
  <si>
    <t>020401 - 2 - 23 13 1 - 1</t>
  </si>
  <si>
    <t>Pasivos Exigibles Ascensos en el Escalafón Vigencia 2011 y 2012</t>
  </si>
  <si>
    <t>2 - 23 14</t>
  </si>
  <si>
    <t>SENTENCIAS Y CONCILIACIONES PRIMA TÉCNICA PERSONAL ADMINISTRATIVO</t>
  </si>
  <si>
    <t>020401 - 2 - 23 14 1 - 1</t>
  </si>
  <si>
    <t>Sentencias y Conciliaciones - Prima Técnica Personal Administrativo</t>
  </si>
  <si>
    <t>SECRETARÍA DE EDUCACIÓN DEPARTAMENTAL</t>
  </si>
  <si>
    <t>PROGRAMA PARA CALIDAD VIGENCIA ANTERIOR  - SUMATORIA</t>
  </si>
  <si>
    <t>020401 - 2 - 23 11 30 2 - 1</t>
  </si>
  <si>
    <t>Profesional Universitario Financiera</t>
  </si>
  <si>
    <t>0201-  -  -</t>
  </si>
  <si>
    <t>020101 -  -  -</t>
  </si>
  <si>
    <t>EJECUCIÓN PRESUPUESTAL DE GASTOS CORRESPONDIENTE AL MES DE: DICIEMBRE DE 2013</t>
  </si>
  <si>
    <t>Mediante Decreto 1087 del 25/10/2013 y Resolución Interna No. 3963 del 25/10/2013, se realizó Adición Presupuestal, por concepto de Rendimientos Financieros, generados por los Recursos de Conectividad asignados al Departamento de Nariño, durante los años 2009 a 2011 por valor de $345.705.050. Dichos recursos fueron adicionados al Presupuesto de Ingresos y Gastos de la Secretaría de Educación Departamental de Nariño, pero el giro efectivo de los recursos, por parte de la Tesorería General del Departamento, no se realizó; razón por la cual se enviará oficio a la oficina de Hacienda Departamental, para solicitar la transferencia de los mismos, a la Tesorería de la SED.</t>
  </si>
  <si>
    <t>No se incluye los Recursos por concepto de Transferencias -Cancelaciones (Pensiones Nacionalizadas). Dichas transferencias las gira el Ministerio de Educación Nacional a la Gobernación de Nariño y son administradas y pagadas por  la Secretaría de Hacienda Departamental.</t>
  </si>
</sst>
</file>

<file path=xl/styles.xml><?xml version="1.0" encoding="utf-8"?>
<styleSheet xmlns="http://schemas.openxmlformats.org/spreadsheetml/2006/main">
  <numFmts count="4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#,##0.00_);\-#,##0.00"/>
    <numFmt numFmtId="187" formatCode="#,##0.0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#,##0.000"/>
    <numFmt numFmtId="193" formatCode="#,##0.0000"/>
    <numFmt numFmtId="194" formatCode="#,##0.00000"/>
    <numFmt numFmtId="195" formatCode="#,##0;[Red]#,##0"/>
    <numFmt numFmtId="196" formatCode="#,#00.00;\(#,#00.00\)"/>
  </numFmts>
  <fonts count="64">
    <font>
      <sz val="10"/>
      <color indexed="8"/>
      <name val="MS Sans Serif"/>
      <family val="0"/>
    </font>
    <font>
      <b/>
      <sz val="12"/>
      <color indexed="8"/>
      <name val="Times New Roman"/>
      <family val="0"/>
    </font>
    <font>
      <b/>
      <sz val="10.8"/>
      <color indexed="18"/>
      <name val="Times New Roman"/>
      <family val="0"/>
    </font>
    <font>
      <b/>
      <sz val="9"/>
      <color indexed="8"/>
      <name val="Times New Roman"/>
      <family val="0"/>
    </font>
    <font>
      <sz val="10"/>
      <name val="Arial"/>
      <family val="2"/>
    </font>
    <font>
      <sz val="10"/>
      <color indexed="8"/>
      <name val="Tahoma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MS Sans Serif"/>
      <family val="2"/>
    </font>
    <font>
      <u val="single"/>
      <sz val="11"/>
      <color indexed="20"/>
      <name val="MS Sans Serif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8"/>
      <color indexed="10"/>
      <name val="Tahoma"/>
      <family val="2"/>
    </font>
    <font>
      <b/>
      <sz val="7"/>
      <color indexed="8"/>
      <name val="Tahoma"/>
      <family val="2"/>
    </font>
    <font>
      <sz val="12"/>
      <color indexed="8"/>
      <name val="Tahoma"/>
      <family val="2"/>
    </font>
    <font>
      <sz val="9"/>
      <color indexed="8"/>
      <name val="Tahoma"/>
      <family val="2"/>
    </font>
    <font>
      <b/>
      <sz val="10"/>
      <color indexed="8"/>
      <name val="Tahoma"/>
      <family val="2"/>
    </font>
    <font>
      <b/>
      <sz val="9"/>
      <color indexed="8"/>
      <name val="Tahoma"/>
      <family val="2"/>
    </font>
    <font>
      <b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MS Sans Serif"/>
      <family val="2"/>
    </font>
    <font>
      <u val="single"/>
      <sz val="11"/>
      <color theme="11"/>
      <name val="MS Sans Serif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sz val="8"/>
      <color rgb="FFFF0000"/>
      <name val="Tahoma"/>
      <family val="2"/>
    </font>
    <font>
      <b/>
      <sz val="7"/>
      <color theme="1"/>
      <name val="Tahoma"/>
      <family val="2"/>
    </font>
    <font>
      <sz val="12"/>
      <color theme="1"/>
      <name val="Tahoma"/>
      <family val="2"/>
    </font>
    <font>
      <sz val="10"/>
      <color theme="1"/>
      <name val="Tahoma"/>
      <family val="2"/>
    </font>
    <font>
      <sz val="9"/>
      <color theme="1"/>
      <name val="Tahoma"/>
      <family val="2"/>
    </font>
    <font>
      <b/>
      <sz val="10"/>
      <color theme="1"/>
      <name val="Tahoma"/>
      <family val="2"/>
    </font>
    <font>
      <b/>
      <sz val="9"/>
      <color theme="1"/>
      <name val="Tahoma"/>
      <family val="2"/>
    </font>
    <font>
      <b/>
      <sz val="14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31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1" fillId="0" borderId="8" applyNumberFormat="0" applyFill="0" applyAlignment="0" applyProtection="0"/>
    <xf numFmtId="0" fontId="53" fillId="0" borderId="9" applyNumberFormat="0" applyFill="0" applyAlignment="0" applyProtection="0"/>
  </cellStyleXfs>
  <cellXfs count="107">
    <xf numFmtId="0" fontId="0" fillId="0" borderId="0" xfId="0" applyNumberFormat="1" applyFill="1" applyBorder="1" applyAlignment="1" applyProtection="1">
      <alignment/>
      <protection/>
    </xf>
    <xf numFmtId="0" fontId="54" fillId="33" borderId="10" xfId="0" applyFont="1" applyFill="1" applyBorder="1" applyAlignment="1">
      <alignment vertical="center"/>
    </xf>
    <xf numFmtId="0" fontId="54" fillId="33" borderId="10" xfId="0" applyFont="1" applyFill="1" applyBorder="1" applyAlignment="1">
      <alignment vertical="center" wrapText="1"/>
    </xf>
    <xf numFmtId="0" fontId="55" fillId="0" borderId="10" xfId="0" applyFont="1" applyFill="1" applyBorder="1" applyAlignment="1">
      <alignment vertical="center"/>
    </xf>
    <xf numFmtId="0" fontId="55" fillId="0" borderId="10" xfId="0" applyFont="1" applyFill="1" applyBorder="1" applyAlignment="1">
      <alignment vertical="center" wrapText="1"/>
    </xf>
    <xf numFmtId="0" fontId="55" fillId="0" borderId="0" xfId="0" applyNumberFormat="1" applyFont="1" applyFill="1" applyBorder="1" applyAlignment="1" applyProtection="1">
      <alignment/>
      <protection/>
    </xf>
    <xf numFmtId="3" fontId="54" fillId="33" borderId="10" xfId="0" applyNumberFormat="1" applyFont="1" applyFill="1" applyBorder="1" applyAlignment="1">
      <alignment horizontal="left" vertical="center" wrapText="1"/>
    </xf>
    <xf numFmtId="3" fontId="55" fillId="0" borderId="0" xfId="0" applyNumberFormat="1" applyFont="1" applyFill="1" applyBorder="1" applyAlignment="1" applyProtection="1">
      <alignment/>
      <protection/>
    </xf>
    <xf numFmtId="3" fontId="54" fillId="33" borderId="10" xfId="0" applyNumberFormat="1" applyFont="1" applyFill="1" applyBorder="1" applyAlignment="1">
      <alignment horizontal="right" vertical="center"/>
    </xf>
    <xf numFmtId="3" fontId="55" fillId="0" borderId="10" xfId="0" applyNumberFormat="1" applyFont="1" applyFill="1" applyBorder="1" applyAlignment="1">
      <alignment horizontal="right" vertical="center"/>
    </xf>
    <xf numFmtId="3" fontId="54" fillId="33" borderId="10" xfId="0" applyNumberFormat="1" applyFont="1" applyFill="1" applyBorder="1" applyAlignment="1">
      <alignment vertical="center"/>
    </xf>
    <xf numFmtId="3" fontId="55" fillId="0" borderId="10" xfId="0" applyNumberFormat="1" applyFont="1" applyFill="1" applyBorder="1" applyAlignment="1">
      <alignment vertical="center"/>
    </xf>
    <xf numFmtId="3" fontId="54" fillId="0" borderId="0" xfId="0" applyNumberFormat="1" applyFont="1" applyFill="1" applyBorder="1" applyAlignment="1">
      <alignment horizontal="right" vertical="center"/>
    </xf>
    <xf numFmtId="3" fontId="55" fillId="0" borderId="0" xfId="0" applyNumberFormat="1" applyFont="1" applyFill="1" applyBorder="1" applyAlignment="1">
      <alignment horizontal="right" vertical="center"/>
    </xf>
    <xf numFmtId="3" fontId="55" fillId="0" borderId="10" xfId="0" applyNumberFormat="1" applyFont="1" applyBorder="1" applyAlignment="1">
      <alignment vertical="center"/>
    </xf>
    <xf numFmtId="3" fontId="54" fillId="0" borderId="0" xfId="0" applyNumberFormat="1" applyFont="1" applyFill="1" applyBorder="1" applyAlignment="1">
      <alignment vertical="center"/>
    </xf>
    <xf numFmtId="3" fontId="54" fillId="0" borderId="10" xfId="0" applyNumberFormat="1" applyFont="1" applyFill="1" applyBorder="1" applyAlignment="1">
      <alignment horizontal="right" vertical="center"/>
    </xf>
    <xf numFmtId="0" fontId="55" fillId="0" borderId="0" xfId="0" applyFont="1" applyFill="1" applyBorder="1" applyAlignment="1">
      <alignment vertical="center"/>
    </xf>
    <xf numFmtId="0" fontId="55" fillId="0" borderId="0" xfId="0" applyFont="1" applyFill="1" applyBorder="1" applyAlignment="1">
      <alignment vertical="center" wrapText="1"/>
    </xf>
    <xf numFmtId="0" fontId="54" fillId="0" borderId="0" xfId="0" applyFont="1" applyFill="1" applyBorder="1" applyAlignment="1">
      <alignment vertical="center"/>
    </xf>
    <xf numFmtId="0" fontId="54" fillId="0" borderId="0" xfId="0" applyFont="1" applyFill="1" applyBorder="1" applyAlignment="1">
      <alignment vertical="center" wrapText="1"/>
    </xf>
    <xf numFmtId="3" fontId="54" fillId="0" borderId="0" xfId="0" applyNumberFormat="1" applyFont="1" applyFill="1" applyBorder="1" applyAlignment="1" applyProtection="1">
      <alignment/>
      <protection/>
    </xf>
    <xf numFmtId="3" fontId="54" fillId="0" borderId="0" xfId="0" applyNumberFormat="1" applyFont="1" applyFill="1" applyAlignment="1">
      <alignment horizontal="center"/>
    </xf>
    <xf numFmtId="0" fontId="54" fillId="0" borderId="0" xfId="0" applyFont="1" applyFill="1" applyAlignment="1">
      <alignment horizontal="center"/>
    </xf>
    <xf numFmtId="0" fontId="55" fillId="0" borderId="0" xfId="0" applyFont="1" applyFill="1" applyAlignment="1">
      <alignment/>
    </xf>
    <xf numFmtId="0" fontId="55" fillId="0" borderId="11" xfId="0" applyFont="1" applyFill="1" applyBorder="1" applyAlignment="1">
      <alignment/>
    </xf>
    <xf numFmtId="0" fontId="54" fillId="0" borderId="12" xfId="0" applyFont="1" applyFill="1" applyBorder="1" applyAlignment="1">
      <alignment horizontal="center"/>
    </xf>
    <xf numFmtId="1" fontId="55" fillId="0" borderId="0" xfId="0" applyNumberFormat="1" applyFont="1" applyFill="1" applyBorder="1" applyAlignment="1">
      <alignment/>
    </xf>
    <xf numFmtId="0" fontId="55" fillId="0" borderId="0" xfId="0" applyFont="1" applyFill="1" applyBorder="1" applyAlignment="1">
      <alignment/>
    </xf>
    <xf numFmtId="0" fontId="55" fillId="0" borderId="13" xfId="0" applyFont="1" applyFill="1" applyBorder="1" applyAlignment="1">
      <alignment/>
    </xf>
    <xf numFmtId="0" fontId="55" fillId="0" borderId="14" xfId="0" applyFont="1" applyFill="1" applyBorder="1" applyAlignment="1">
      <alignment horizontal="center"/>
    </xf>
    <xf numFmtId="0" fontId="55" fillId="0" borderId="13" xfId="0" applyFont="1" applyFill="1" applyBorder="1" applyAlignment="1">
      <alignment horizontal="left"/>
    </xf>
    <xf numFmtId="0" fontId="54" fillId="0" borderId="0" xfId="0" applyFont="1" applyFill="1" applyBorder="1" applyAlignment="1">
      <alignment horizontal="center"/>
    </xf>
    <xf numFmtId="0" fontId="55" fillId="0" borderId="15" xfId="0" applyFont="1" applyFill="1" applyBorder="1" applyAlignment="1">
      <alignment horizontal="left" vertical="center"/>
    </xf>
    <xf numFmtId="0" fontId="55" fillId="0" borderId="16" xfId="0" applyNumberFormat="1" applyFont="1" applyFill="1" applyBorder="1" applyAlignment="1">
      <alignment horizontal="center"/>
    </xf>
    <xf numFmtId="0" fontId="55" fillId="0" borderId="17" xfId="0" applyFont="1" applyFill="1" applyBorder="1" applyAlignment="1">
      <alignment/>
    </xf>
    <xf numFmtId="0" fontId="55" fillId="0" borderId="0" xfId="0" applyFont="1" applyFill="1" applyBorder="1" applyAlignment="1">
      <alignment horizontal="left" vertical="center"/>
    </xf>
    <xf numFmtId="14" fontId="55" fillId="0" borderId="0" xfId="0" applyNumberFormat="1" applyFont="1" applyFill="1" applyBorder="1" applyAlignment="1">
      <alignment/>
    </xf>
    <xf numFmtId="0" fontId="55" fillId="0" borderId="18" xfId="0" applyFont="1" applyFill="1" applyBorder="1" applyAlignment="1">
      <alignment/>
    </xf>
    <xf numFmtId="3" fontId="55" fillId="0" borderId="0" xfId="0" applyNumberFormat="1" applyFont="1" applyFill="1" applyBorder="1" applyAlignment="1">
      <alignment/>
    </xf>
    <xf numFmtId="3" fontId="55" fillId="0" borderId="0" xfId="0" applyNumberFormat="1" applyFont="1" applyFill="1" applyAlignment="1">
      <alignment/>
    </xf>
    <xf numFmtId="0" fontId="55" fillId="0" borderId="19" xfId="0" applyFont="1" applyFill="1" applyBorder="1" applyAlignment="1">
      <alignment/>
    </xf>
    <xf numFmtId="0" fontId="54" fillId="0" borderId="0" xfId="0" applyNumberFormat="1" applyFont="1" applyFill="1" applyBorder="1" applyAlignment="1" applyProtection="1">
      <alignment/>
      <protection/>
    </xf>
    <xf numFmtId="0" fontId="55" fillId="0" borderId="10" xfId="0" applyNumberFormat="1" applyFont="1" applyFill="1" applyBorder="1" applyAlignment="1" applyProtection="1">
      <alignment/>
      <protection/>
    </xf>
    <xf numFmtId="0" fontId="54" fillId="33" borderId="13" xfId="0" applyFont="1" applyFill="1" applyBorder="1" applyAlignment="1">
      <alignment vertical="center"/>
    </xf>
    <xf numFmtId="3" fontId="54" fillId="33" borderId="14" xfId="0" applyNumberFormat="1" applyFont="1" applyFill="1" applyBorder="1" applyAlignment="1">
      <alignment horizontal="right" vertical="center"/>
    </xf>
    <xf numFmtId="0" fontId="55" fillId="0" borderId="13" xfId="0" applyFont="1" applyFill="1" applyBorder="1" applyAlignment="1">
      <alignment vertical="center"/>
    </xf>
    <xf numFmtId="3" fontId="55" fillId="0" borderId="14" xfId="0" applyNumberFormat="1" applyFont="1" applyFill="1" applyBorder="1" applyAlignment="1">
      <alignment horizontal="right" vertical="center"/>
    </xf>
    <xf numFmtId="3" fontId="54" fillId="33" borderId="14" xfId="0" applyNumberFormat="1" applyFont="1" applyFill="1" applyBorder="1" applyAlignment="1">
      <alignment vertical="center"/>
    </xf>
    <xf numFmtId="0" fontId="55" fillId="0" borderId="15" xfId="0" applyFont="1" applyFill="1" applyBorder="1" applyAlignment="1">
      <alignment vertical="center"/>
    </xf>
    <xf numFmtId="0" fontId="55" fillId="0" borderId="20" xfId="0" applyFont="1" applyFill="1" applyBorder="1" applyAlignment="1">
      <alignment vertical="center" wrapText="1"/>
    </xf>
    <xf numFmtId="3" fontId="55" fillId="0" borderId="20" xfId="0" applyNumberFormat="1" applyFont="1" applyFill="1" applyBorder="1" applyAlignment="1">
      <alignment horizontal="right" vertical="center"/>
    </xf>
    <xf numFmtId="3" fontId="55" fillId="0" borderId="16" xfId="0" applyNumberFormat="1" applyFont="1" applyFill="1" applyBorder="1" applyAlignment="1">
      <alignment horizontal="right" vertical="center"/>
    </xf>
    <xf numFmtId="0" fontId="54" fillId="33" borderId="21" xfId="0" applyFont="1" applyFill="1" applyBorder="1" applyAlignment="1">
      <alignment vertical="center" wrapText="1"/>
    </xf>
    <xf numFmtId="3" fontId="54" fillId="33" borderId="21" xfId="0" applyNumberFormat="1" applyFont="1" applyFill="1" applyBorder="1" applyAlignment="1">
      <alignment horizontal="right" vertical="center"/>
    </xf>
    <xf numFmtId="3" fontId="54" fillId="33" borderId="12" xfId="0" applyNumberFormat="1" applyFont="1" applyFill="1" applyBorder="1" applyAlignment="1">
      <alignment horizontal="right" vertical="center"/>
    </xf>
    <xf numFmtId="0" fontId="55" fillId="0" borderId="20" xfId="0" applyNumberFormat="1" applyFont="1" applyFill="1" applyBorder="1" applyAlignment="1" applyProtection="1">
      <alignment/>
      <protection/>
    </xf>
    <xf numFmtId="0" fontId="55" fillId="33" borderId="11" xfId="0" applyNumberFormat="1" applyFont="1" applyFill="1" applyBorder="1" applyAlignment="1" applyProtection="1">
      <alignment/>
      <protection/>
    </xf>
    <xf numFmtId="0" fontId="55" fillId="0" borderId="13" xfId="0" applyFont="1" applyBorder="1" applyAlignment="1">
      <alignment vertical="center"/>
    </xf>
    <xf numFmtId="3" fontId="55" fillId="0" borderId="14" xfId="0" applyNumberFormat="1" applyFont="1" applyFill="1" applyBorder="1" applyAlignment="1">
      <alignment vertical="center"/>
    </xf>
    <xf numFmtId="17" fontId="54" fillId="33" borderId="13" xfId="0" applyNumberFormat="1" applyFont="1" applyFill="1" applyBorder="1" applyAlignment="1">
      <alignment vertical="center"/>
    </xf>
    <xf numFmtId="3" fontId="54" fillId="33" borderId="13" xfId="0" applyNumberFormat="1" applyFont="1" applyFill="1" applyBorder="1" applyAlignment="1" applyProtection="1">
      <alignment/>
      <protection/>
    </xf>
    <xf numFmtId="3" fontId="54" fillId="33" borderId="15" xfId="0" applyNumberFormat="1" applyFont="1" applyFill="1" applyBorder="1" applyAlignment="1" applyProtection="1">
      <alignment/>
      <protection/>
    </xf>
    <xf numFmtId="3" fontId="54" fillId="33" borderId="20" xfId="0" applyNumberFormat="1" applyFont="1" applyFill="1" applyBorder="1" applyAlignment="1">
      <alignment horizontal="left" vertical="center" wrapText="1"/>
    </xf>
    <xf numFmtId="3" fontId="54" fillId="33" borderId="20" xfId="0" applyNumberFormat="1" applyFont="1" applyFill="1" applyBorder="1" applyAlignment="1">
      <alignment horizontal="right" vertical="center"/>
    </xf>
    <xf numFmtId="3" fontId="54" fillId="33" borderId="16" xfId="0" applyNumberFormat="1" applyFont="1" applyFill="1" applyBorder="1" applyAlignment="1">
      <alignment horizontal="right" vertical="center"/>
    </xf>
    <xf numFmtId="0" fontId="56" fillId="0" borderId="0" xfId="0" applyNumberFormat="1" applyFont="1" applyFill="1" applyBorder="1" applyAlignment="1" applyProtection="1">
      <alignment/>
      <protection/>
    </xf>
    <xf numFmtId="3" fontId="57" fillId="0" borderId="10" xfId="54" applyNumberFormat="1" applyFont="1" applyFill="1" applyBorder="1" applyAlignment="1">
      <alignment horizontal="center" vertical="center" wrapText="1"/>
      <protection/>
    </xf>
    <xf numFmtId="0" fontId="54" fillId="33" borderId="11" xfId="0" applyFont="1" applyFill="1" applyBorder="1" applyAlignment="1">
      <alignment vertical="center"/>
    </xf>
    <xf numFmtId="0" fontId="58" fillId="0" borderId="0" xfId="0" applyNumberFormat="1" applyFont="1" applyFill="1" applyBorder="1" applyAlignment="1" applyProtection="1">
      <alignment/>
      <protection/>
    </xf>
    <xf numFmtId="3" fontId="59" fillId="0" borderId="0" xfId="0" applyNumberFormat="1" applyFont="1" applyFill="1" applyBorder="1" applyAlignment="1" applyProtection="1">
      <alignment/>
      <protection/>
    </xf>
    <xf numFmtId="0" fontId="59" fillId="0" borderId="0" xfId="0" applyNumberFormat="1" applyFont="1" applyFill="1" applyBorder="1" applyAlignment="1" applyProtection="1">
      <alignment/>
      <protection/>
    </xf>
    <xf numFmtId="3" fontId="58" fillId="0" borderId="0" xfId="0" applyNumberFormat="1" applyFont="1" applyFill="1" applyBorder="1" applyAlignment="1" applyProtection="1">
      <alignment/>
      <protection/>
    </xf>
    <xf numFmtId="0" fontId="55" fillId="0" borderId="22" xfId="0" applyFont="1" applyFill="1" applyBorder="1" applyAlignment="1">
      <alignment/>
    </xf>
    <xf numFmtId="0" fontId="60" fillId="0" borderId="0" xfId="0" applyFont="1" applyFill="1" applyBorder="1" applyAlignment="1">
      <alignment horizontal="center"/>
    </xf>
    <xf numFmtId="0" fontId="6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justify" vertical="top" wrapText="1"/>
      <protection/>
    </xf>
    <xf numFmtId="3" fontId="57" fillId="0" borderId="21" xfId="0" applyNumberFormat="1" applyFont="1" applyBorder="1" applyAlignment="1">
      <alignment horizontal="center" vertical="center"/>
    </xf>
    <xf numFmtId="3" fontId="57" fillId="0" borderId="10" xfId="0" applyNumberFormat="1" applyFont="1" applyBorder="1" applyAlignment="1">
      <alignment horizontal="center" vertical="center"/>
    </xf>
    <xf numFmtId="3" fontId="57" fillId="0" borderId="21" xfId="54" applyNumberFormat="1" applyFont="1" applyFill="1" applyBorder="1" applyAlignment="1">
      <alignment horizontal="center" vertical="center" wrapText="1"/>
      <protection/>
    </xf>
    <xf numFmtId="3" fontId="57" fillId="0" borderId="10" xfId="54" applyNumberFormat="1" applyFont="1" applyFill="1" applyBorder="1" applyAlignment="1">
      <alignment horizontal="center" vertical="center" wrapText="1"/>
      <protection/>
    </xf>
    <xf numFmtId="3" fontId="57" fillId="0" borderId="12" xfId="54" applyNumberFormat="1" applyFont="1" applyFill="1" applyBorder="1" applyAlignment="1">
      <alignment horizontal="center" vertical="center" wrapText="1"/>
      <protection/>
    </xf>
    <xf numFmtId="3" fontId="57" fillId="0" borderId="14" xfId="54" applyNumberFormat="1" applyFont="1" applyFill="1" applyBorder="1" applyAlignment="1">
      <alignment horizontal="center" vertical="center" wrapText="1"/>
      <protection/>
    </xf>
    <xf numFmtId="0" fontId="55" fillId="0" borderId="23" xfId="0" applyFont="1" applyFill="1" applyBorder="1" applyAlignment="1">
      <alignment horizontal="center"/>
    </xf>
    <xf numFmtId="0" fontId="55" fillId="0" borderId="24" xfId="0" applyFont="1" applyFill="1" applyBorder="1" applyAlignment="1">
      <alignment horizontal="center"/>
    </xf>
    <xf numFmtId="0" fontId="62" fillId="0" borderId="0" xfId="0" applyFont="1" applyFill="1" applyBorder="1" applyAlignment="1">
      <alignment horizontal="center"/>
    </xf>
    <xf numFmtId="0" fontId="62" fillId="0" borderId="25" xfId="0" applyFont="1" applyFill="1" applyBorder="1" applyAlignment="1">
      <alignment horizontal="center"/>
    </xf>
    <xf numFmtId="0" fontId="54" fillId="0" borderId="22" xfId="0" applyFont="1" applyFill="1" applyBorder="1" applyAlignment="1">
      <alignment horizontal="center"/>
    </xf>
    <xf numFmtId="0" fontId="54" fillId="0" borderId="25" xfId="0" applyFont="1" applyFill="1" applyBorder="1" applyAlignment="1">
      <alignment horizontal="center"/>
    </xf>
    <xf numFmtId="0" fontId="63" fillId="0" borderId="0" xfId="0" applyFont="1" applyFill="1" applyBorder="1" applyAlignment="1">
      <alignment horizontal="center"/>
    </xf>
    <xf numFmtId="0" fontId="63" fillId="0" borderId="25" xfId="0" applyFont="1" applyFill="1" applyBorder="1" applyAlignment="1">
      <alignment horizontal="center"/>
    </xf>
    <xf numFmtId="0" fontId="55" fillId="0" borderId="26" xfId="0" applyFont="1" applyFill="1" applyBorder="1" applyAlignment="1">
      <alignment horizontal="center"/>
    </xf>
    <xf numFmtId="0" fontId="55" fillId="0" borderId="27" xfId="0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justify" vertical="top" wrapText="1"/>
    </xf>
    <xf numFmtId="0" fontId="4" fillId="0" borderId="0" xfId="0" applyFont="1" applyBorder="1" applyAlignment="1">
      <alignment horizontal="justify" vertical="top" wrapText="1"/>
    </xf>
    <xf numFmtId="3" fontId="57" fillId="0" borderId="11" xfId="0" applyNumberFormat="1" applyFont="1" applyBorder="1" applyAlignment="1">
      <alignment horizontal="center" vertical="center"/>
    </xf>
    <xf numFmtId="3" fontId="57" fillId="0" borderId="13" xfId="0" applyNumberFormat="1" applyFont="1" applyBorder="1" applyAlignment="1">
      <alignment horizontal="center" vertical="center"/>
    </xf>
    <xf numFmtId="0" fontId="60" fillId="0" borderId="28" xfId="0" applyFont="1" applyFill="1" applyBorder="1" applyAlignment="1">
      <alignment horizontal="center"/>
    </xf>
    <xf numFmtId="0" fontId="60" fillId="0" borderId="29" xfId="0" applyFont="1" applyFill="1" applyBorder="1" applyAlignment="1">
      <alignment horizontal="center"/>
    </xf>
    <xf numFmtId="0" fontId="60" fillId="0" borderId="30" xfId="0" applyFont="1" applyFill="1" applyBorder="1" applyAlignment="1">
      <alignment horizontal="center"/>
    </xf>
    <xf numFmtId="0" fontId="60" fillId="0" borderId="31" xfId="0" applyFont="1" applyFill="1" applyBorder="1" applyAlignment="1">
      <alignment horizontal="center"/>
    </xf>
    <xf numFmtId="0" fontId="60" fillId="0" borderId="32" xfId="0" applyFont="1" applyFill="1" applyBorder="1" applyAlignment="1">
      <alignment horizontal="center"/>
    </xf>
    <xf numFmtId="0" fontId="60" fillId="0" borderId="33" xfId="0" applyFont="1" applyFill="1" applyBorder="1" applyAlignment="1">
      <alignment horizontal="center"/>
    </xf>
    <xf numFmtId="3" fontId="57" fillId="0" borderId="34" xfId="54" applyNumberFormat="1" applyFont="1" applyFill="1" applyBorder="1" applyAlignment="1">
      <alignment horizontal="center" vertical="center"/>
      <protection/>
    </xf>
    <xf numFmtId="3" fontId="57" fillId="0" borderId="35" xfId="54" applyNumberFormat="1" applyFont="1" applyFill="1" applyBorder="1" applyAlignment="1">
      <alignment horizontal="center" vertical="center"/>
      <protection/>
    </xf>
    <xf numFmtId="3" fontId="57" fillId="0" borderId="36" xfId="54" applyNumberFormat="1" applyFont="1" applyFill="1" applyBorder="1" applyAlignment="1">
      <alignment horizontal="center" vertical="center"/>
      <protection/>
    </xf>
    <xf numFmtId="3" fontId="57" fillId="0" borderId="21" xfId="54" applyNumberFormat="1" applyFont="1" applyFill="1" applyBorder="1" applyAlignment="1">
      <alignment horizontal="center" vertic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971550</xdr:colOff>
      <xdr:row>3</xdr:row>
      <xdr:rowOff>95250</xdr:rowOff>
    </xdr:to>
    <xdr:pic>
      <xdr:nvPicPr>
        <xdr:cNvPr id="1" name="Imagen 1" descr="C:\Users\user\Desktop\MODERNIZACION SED\ORGANIZACION SED\Nuevo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jecucion%20pptal%20contraloria%20und%20002-%20definitiva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infmespptocdpmes%20-%20diciembre%20definitivo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cuperado_Hoja1"/>
    </sheetNames>
    <sheetDataSet>
      <sheetData sheetId="0">
        <row r="3">
          <cell r="A3" t="str">
            <v>6-CODIGO </v>
          </cell>
          <cell r="B3" t="str">
            <v>7-DESCRIPCION</v>
          </cell>
          <cell r="C3" t="str">
            <v>8-APROPIACIÓN INICIAL </v>
          </cell>
          <cell r="D3" t="str">
            <v>MODIFICACIONES DEL PERIODO</v>
          </cell>
          <cell r="H3" t="str">
            <v>MODIFICACIONES ACUMULADAS</v>
          </cell>
        </row>
        <row r="4">
          <cell r="B4" t="str">
            <v>PROGRAMA DE COBERTURA EDUCATIVA</v>
          </cell>
          <cell r="C4">
            <v>355294907034</v>
          </cell>
          <cell r="D4">
            <v>2537243434</v>
          </cell>
          <cell r="E4">
            <v>0</v>
          </cell>
          <cell r="F4">
            <v>22526646441</v>
          </cell>
          <cell r="G4">
            <v>21093349583</v>
          </cell>
          <cell r="H4">
            <v>2537243434</v>
          </cell>
          <cell r="I4">
            <v>0</v>
          </cell>
          <cell r="J4">
            <v>39347314105</v>
          </cell>
          <cell r="K4">
            <v>37687607393</v>
          </cell>
        </row>
        <row r="5">
          <cell r="B5" t="str">
            <v>PAGO DE SALARIOS, PRESTACIONES SOCIALES, SEGURIDAD SOCIALY TRANSF. DE NOMINA PERSONAL ADMINISTRATIVO</v>
          </cell>
          <cell r="C5">
            <v>37310361129</v>
          </cell>
          <cell r="D5">
            <v>0</v>
          </cell>
          <cell r="E5">
            <v>0</v>
          </cell>
          <cell r="F5">
            <v>1198567749</v>
          </cell>
          <cell r="G5">
            <v>3669548741</v>
          </cell>
          <cell r="H5">
            <v>0</v>
          </cell>
          <cell r="I5">
            <v>0</v>
          </cell>
          <cell r="J5">
            <v>5318568749</v>
          </cell>
          <cell r="K5">
            <v>6589549741</v>
          </cell>
        </row>
        <row r="6">
          <cell r="A6" t="str">
            <v>2 -</v>
          </cell>
          <cell r="B6" t="str">
            <v>GASTOS</v>
          </cell>
          <cell r="C6">
            <v>37310361129</v>
          </cell>
          <cell r="D6">
            <v>0</v>
          </cell>
          <cell r="E6">
            <v>0</v>
          </cell>
          <cell r="F6">
            <v>1198567749</v>
          </cell>
          <cell r="G6">
            <v>3669548741</v>
          </cell>
          <cell r="H6">
            <v>0</v>
          </cell>
          <cell r="I6">
            <v>0</v>
          </cell>
          <cell r="J6">
            <v>5318568749</v>
          </cell>
          <cell r="K6">
            <v>6589549741</v>
          </cell>
        </row>
        <row r="7">
          <cell r="A7" t="str">
            <v>2 - 1</v>
          </cell>
          <cell r="B7" t="str">
            <v>GASTOS DE PERSONAL</v>
          </cell>
          <cell r="C7">
            <v>35910361129</v>
          </cell>
          <cell r="D7">
            <v>0</v>
          </cell>
          <cell r="E7">
            <v>0</v>
          </cell>
          <cell r="F7">
            <v>1098567749</v>
          </cell>
          <cell r="G7">
            <v>2675712837</v>
          </cell>
          <cell r="H7">
            <v>0</v>
          </cell>
          <cell r="I7">
            <v>0</v>
          </cell>
          <cell r="J7">
            <v>5128568749</v>
          </cell>
          <cell r="K7">
            <v>5595713837</v>
          </cell>
        </row>
        <row r="8">
          <cell r="A8" t="str">
            <v>2 - 1 1</v>
          </cell>
          <cell r="B8" t="str">
            <v>SERVICIOS PERSONALES ASOCIADOS A LA NOMINA</v>
          </cell>
          <cell r="C8">
            <v>26680360129</v>
          </cell>
          <cell r="D8">
            <v>0</v>
          </cell>
          <cell r="E8">
            <v>0</v>
          </cell>
          <cell r="F8">
            <v>1087740949</v>
          </cell>
          <cell r="G8">
            <v>2263034555</v>
          </cell>
          <cell r="H8">
            <v>0</v>
          </cell>
          <cell r="I8">
            <v>0</v>
          </cell>
          <cell r="J8">
            <v>5117741949</v>
          </cell>
          <cell r="K8">
            <v>5183034555</v>
          </cell>
        </row>
        <row r="9">
          <cell r="A9" t="str">
            <v>2 - 1 1 1</v>
          </cell>
          <cell r="B9" t="str">
            <v>SUELDOS DE PERSONAL DE NOMINA</v>
          </cell>
          <cell r="C9">
            <v>18100360129</v>
          </cell>
          <cell r="D9">
            <v>0</v>
          </cell>
          <cell r="E9">
            <v>0</v>
          </cell>
          <cell r="F9">
            <v>107987</v>
          </cell>
          <cell r="G9">
            <v>1562832124</v>
          </cell>
          <cell r="H9">
            <v>0</v>
          </cell>
          <cell r="I9">
            <v>0</v>
          </cell>
          <cell r="J9">
            <v>2050108987</v>
          </cell>
          <cell r="K9">
            <v>1562832124</v>
          </cell>
        </row>
        <row r="10">
          <cell r="A10" t="str">
            <v>020101 - 2 - 1 1 1 1 - 1</v>
          </cell>
          <cell r="B10" t="str">
            <v>Sueldos - Con Situación de Fondos</v>
          </cell>
          <cell r="C10">
            <v>18015360129</v>
          </cell>
          <cell r="D10">
            <v>0</v>
          </cell>
          <cell r="E10">
            <v>0</v>
          </cell>
          <cell r="F10">
            <v>107987</v>
          </cell>
          <cell r="G10">
            <v>1551431255</v>
          </cell>
          <cell r="H10">
            <v>0</v>
          </cell>
          <cell r="I10">
            <v>0</v>
          </cell>
          <cell r="J10">
            <v>2050108987</v>
          </cell>
          <cell r="K10">
            <v>1551431255</v>
          </cell>
        </row>
        <row r="11">
          <cell r="A11" t="str">
            <v>020101 - 2 - 1 1 1 4 - 1</v>
          </cell>
          <cell r="B11" t="str">
            <v>Incremento por Antiguedad</v>
          </cell>
          <cell r="C11">
            <v>85000000</v>
          </cell>
          <cell r="D11">
            <v>0</v>
          </cell>
          <cell r="E11">
            <v>0</v>
          </cell>
          <cell r="F11">
            <v>0</v>
          </cell>
          <cell r="G11">
            <v>11400869</v>
          </cell>
          <cell r="H11">
            <v>0</v>
          </cell>
          <cell r="I11">
            <v>0</v>
          </cell>
          <cell r="J11">
            <v>0</v>
          </cell>
          <cell r="K11">
            <v>11400869</v>
          </cell>
        </row>
        <row r="12">
          <cell r="A12" t="str">
            <v>2 - 1 1 2</v>
          </cell>
          <cell r="B12" t="str">
            <v>HORAS EXTRAS Y DIAS FESTIVOS</v>
          </cell>
          <cell r="C12">
            <v>2500000000</v>
          </cell>
          <cell r="D12">
            <v>0</v>
          </cell>
          <cell r="E12">
            <v>0</v>
          </cell>
          <cell r="F12">
            <v>238165639</v>
          </cell>
          <cell r="G12">
            <v>0</v>
          </cell>
          <cell r="H12">
            <v>0</v>
          </cell>
          <cell r="I12">
            <v>0</v>
          </cell>
          <cell r="J12">
            <v>328165639</v>
          </cell>
          <cell r="K12">
            <v>760000000</v>
          </cell>
        </row>
        <row r="13">
          <cell r="A13" t="str">
            <v>020101 - 2 - 1 1 2 1 - 1</v>
          </cell>
          <cell r="B13" t="str">
            <v>Horas Extras y Días Festivos - CSF</v>
          </cell>
          <cell r="C13">
            <v>2500000000</v>
          </cell>
          <cell r="D13">
            <v>0</v>
          </cell>
          <cell r="E13">
            <v>0</v>
          </cell>
          <cell r="F13">
            <v>238165639</v>
          </cell>
          <cell r="G13">
            <v>0</v>
          </cell>
          <cell r="H13">
            <v>0</v>
          </cell>
          <cell r="I13">
            <v>0</v>
          </cell>
          <cell r="J13">
            <v>328165639</v>
          </cell>
          <cell r="K13">
            <v>760000000</v>
          </cell>
        </row>
        <row r="14">
          <cell r="A14" t="str">
            <v>2 - 1 1 3</v>
          </cell>
          <cell r="B14" t="str">
            <v>INDEMINIZACIÓN POR VACACIONES</v>
          </cell>
          <cell r="C14">
            <v>80000000</v>
          </cell>
          <cell r="D14">
            <v>0</v>
          </cell>
          <cell r="E14">
            <v>0</v>
          </cell>
          <cell r="F14">
            <v>0</v>
          </cell>
          <cell r="G14">
            <v>60417015</v>
          </cell>
          <cell r="H14">
            <v>0</v>
          </cell>
          <cell r="I14">
            <v>0</v>
          </cell>
          <cell r="J14">
            <v>0</v>
          </cell>
          <cell r="K14">
            <v>60417015</v>
          </cell>
        </row>
        <row r="15">
          <cell r="A15" t="str">
            <v>020101 - 2 - 1 1 3 1 - 1</v>
          </cell>
          <cell r="B15" t="str">
            <v>Indemnización por Vacaciones</v>
          </cell>
          <cell r="C15">
            <v>80000000</v>
          </cell>
          <cell r="D15">
            <v>0</v>
          </cell>
          <cell r="E15">
            <v>0</v>
          </cell>
          <cell r="F15">
            <v>0</v>
          </cell>
          <cell r="G15">
            <v>60417015</v>
          </cell>
          <cell r="H15">
            <v>0</v>
          </cell>
          <cell r="I15">
            <v>0</v>
          </cell>
          <cell r="J15">
            <v>0</v>
          </cell>
          <cell r="K15">
            <v>60417015</v>
          </cell>
        </row>
        <row r="16">
          <cell r="A16" t="str">
            <v>2 - 1 1 4</v>
          </cell>
          <cell r="B16" t="str">
            <v>PRIMA TÉCNICA</v>
          </cell>
          <cell r="C16">
            <v>170000000</v>
          </cell>
          <cell r="D16">
            <v>0</v>
          </cell>
          <cell r="E16">
            <v>0</v>
          </cell>
          <cell r="F16">
            <v>0</v>
          </cell>
          <cell r="G16">
            <v>81491058</v>
          </cell>
          <cell r="H16">
            <v>0</v>
          </cell>
          <cell r="I16">
            <v>0</v>
          </cell>
          <cell r="J16">
            <v>1200000000</v>
          </cell>
          <cell r="K16">
            <v>1221491058</v>
          </cell>
        </row>
        <row r="17">
          <cell r="A17" t="str">
            <v>020101 - 2 - 1 1 4 1 - 1</v>
          </cell>
          <cell r="B17" t="str">
            <v>Prima Técnica</v>
          </cell>
          <cell r="C17">
            <v>170000000</v>
          </cell>
          <cell r="D17">
            <v>0</v>
          </cell>
          <cell r="E17">
            <v>0</v>
          </cell>
          <cell r="F17">
            <v>0</v>
          </cell>
          <cell r="G17">
            <v>81491058</v>
          </cell>
          <cell r="H17">
            <v>0</v>
          </cell>
          <cell r="I17">
            <v>0</v>
          </cell>
          <cell r="J17">
            <v>1200000000</v>
          </cell>
          <cell r="K17">
            <v>1221491058</v>
          </cell>
        </row>
        <row r="18">
          <cell r="A18" t="str">
            <v>2 - 1 1 5</v>
          </cell>
          <cell r="B18" t="str">
            <v>OTROS GASTOS POR SERVICIOS PERSONALES</v>
          </cell>
          <cell r="C18">
            <v>5830000000</v>
          </cell>
          <cell r="D18">
            <v>0</v>
          </cell>
          <cell r="E18">
            <v>0</v>
          </cell>
          <cell r="F18">
            <v>849467323</v>
          </cell>
          <cell r="G18">
            <v>558294358</v>
          </cell>
          <cell r="H18">
            <v>0</v>
          </cell>
          <cell r="I18">
            <v>0</v>
          </cell>
          <cell r="J18">
            <v>1539467323</v>
          </cell>
          <cell r="K18">
            <v>1578294358</v>
          </cell>
        </row>
        <row r="19">
          <cell r="A19" t="str">
            <v>020101 - 2 - 1 1 5 1 - 1</v>
          </cell>
          <cell r="B19" t="str">
            <v>Subsidio o Prima de Alimentación</v>
          </cell>
          <cell r="C19">
            <v>700000000</v>
          </cell>
          <cell r="D19">
            <v>0</v>
          </cell>
          <cell r="E19">
            <v>0</v>
          </cell>
          <cell r="F19">
            <v>10422110</v>
          </cell>
          <cell r="G19">
            <v>0</v>
          </cell>
          <cell r="H19">
            <v>0</v>
          </cell>
          <cell r="I19">
            <v>0</v>
          </cell>
          <cell r="J19">
            <v>60422110</v>
          </cell>
          <cell r="K19">
            <v>100000000</v>
          </cell>
        </row>
        <row r="20">
          <cell r="A20" t="str">
            <v>020101 - 2 - 1 1 5 2 - 1</v>
          </cell>
          <cell r="B20" t="str">
            <v>Auxilio de Transporte</v>
          </cell>
          <cell r="C20">
            <v>750000000</v>
          </cell>
          <cell r="D20">
            <v>0</v>
          </cell>
          <cell r="E20">
            <v>0</v>
          </cell>
          <cell r="F20">
            <v>0</v>
          </cell>
          <cell r="G20">
            <v>27392294</v>
          </cell>
          <cell r="H20">
            <v>0</v>
          </cell>
          <cell r="I20">
            <v>0</v>
          </cell>
          <cell r="J20">
            <v>0</v>
          </cell>
          <cell r="K20">
            <v>27392294</v>
          </cell>
        </row>
        <row r="21">
          <cell r="A21" t="str">
            <v>020101 - 2 - 1 1 5 3 - 1</v>
          </cell>
          <cell r="B21" t="str">
            <v>Bonificación por Servicios Prestados</v>
          </cell>
          <cell r="C21">
            <v>710000000</v>
          </cell>
          <cell r="D21">
            <v>0</v>
          </cell>
          <cell r="E21">
            <v>0</v>
          </cell>
          <cell r="F21">
            <v>0</v>
          </cell>
          <cell r="G21">
            <v>77533274</v>
          </cell>
          <cell r="H21">
            <v>0</v>
          </cell>
          <cell r="I21">
            <v>0</v>
          </cell>
          <cell r="J21">
            <v>100000000</v>
          </cell>
          <cell r="K21">
            <v>77533274</v>
          </cell>
        </row>
        <row r="22">
          <cell r="A22" t="str">
            <v>020101 - 2 - 1 1 5 4 - 1</v>
          </cell>
          <cell r="B22" t="str">
            <v>Prima de Servicios</v>
          </cell>
          <cell r="C22">
            <v>850000000</v>
          </cell>
          <cell r="D22">
            <v>0</v>
          </cell>
          <cell r="E22">
            <v>0</v>
          </cell>
          <cell r="F22">
            <v>0</v>
          </cell>
          <cell r="G22">
            <v>109581367</v>
          </cell>
          <cell r="H22">
            <v>0</v>
          </cell>
          <cell r="I22">
            <v>0</v>
          </cell>
          <cell r="J22">
            <v>100000000</v>
          </cell>
          <cell r="K22">
            <v>109581367</v>
          </cell>
        </row>
        <row r="23">
          <cell r="A23" t="str">
            <v>020101 - 2 - 1 1 5 5 - 1</v>
          </cell>
          <cell r="B23" t="str">
            <v>Prima de Vacaciones</v>
          </cell>
          <cell r="C23">
            <v>900000000</v>
          </cell>
          <cell r="D23">
            <v>0</v>
          </cell>
          <cell r="E23">
            <v>0</v>
          </cell>
          <cell r="F23">
            <v>0</v>
          </cell>
          <cell r="G23">
            <v>282603702</v>
          </cell>
          <cell r="H23">
            <v>0</v>
          </cell>
          <cell r="I23">
            <v>0</v>
          </cell>
          <cell r="J23">
            <v>400000000</v>
          </cell>
          <cell r="K23">
            <v>382603702</v>
          </cell>
        </row>
        <row r="24">
          <cell r="A24" t="str">
            <v>020101 - 2 - 1 1 5 6 - 1</v>
          </cell>
          <cell r="B24" t="str">
            <v>Prima de Navidad</v>
          </cell>
          <cell r="C24">
            <v>1800000000</v>
          </cell>
          <cell r="D24">
            <v>0</v>
          </cell>
          <cell r="E24">
            <v>0</v>
          </cell>
          <cell r="F24">
            <v>839045213</v>
          </cell>
          <cell r="G24">
            <v>0</v>
          </cell>
          <cell r="H24">
            <v>0</v>
          </cell>
          <cell r="I24">
            <v>0</v>
          </cell>
          <cell r="J24">
            <v>839045213</v>
          </cell>
          <cell r="K24">
            <v>820000000</v>
          </cell>
        </row>
        <row r="25">
          <cell r="A25" t="str">
            <v>020101 - 2 - 1 1 5 7 - 1</v>
          </cell>
          <cell r="B25" t="str">
            <v>Primas Extraordinarias</v>
          </cell>
          <cell r="C25">
            <v>5000000</v>
          </cell>
          <cell r="D25">
            <v>0</v>
          </cell>
          <cell r="E25">
            <v>0</v>
          </cell>
          <cell r="F25">
            <v>0</v>
          </cell>
          <cell r="G25">
            <v>5000000</v>
          </cell>
          <cell r="H25">
            <v>0</v>
          </cell>
          <cell r="I25">
            <v>0</v>
          </cell>
          <cell r="J25">
            <v>0</v>
          </cell>
          <cell r="K25">
            <v>5000000</v>
          </cell>
        </row>
        <row r="26">
          <cell r="A26" t="str">
            <v>020101 - 2 - 1 1 5 8 - 1</v>
          </cell>
          <cell r="B26" t="str">
            <v>Bonificación Especial de Recreación</v>
          </cell>
          <cell r="C26">
            <v>100000000</v>
          </cell>
          <cell r="D26">
            <v>0</v>
          </cell>
          <cell r="E26">
            <v>0</v>
          </cell>
          <cell r="F26">
            <v>0</v>
          </cell>
          <cell r="G26">
            <v>41183721</v>
          </cell>
          <cell r="H26">
            <v>0</v>
          </cell>
          <cell r="I26">
            <v>0</v>
          </cell>
          <cell r="J26">
            <v>40000000</v>
          </cell>
          <cell r="K26">
            <v>41183721</v>
          </cell>
        </row>
        <row r="27">
          <cell r="A27" t="str">
            <v>020101 - 2 - 1 1 5 11 - 1</v>
          </cell>
          <cell r="B27" t="str">
            <v>Auxilio Funerario</v>
          </cell>
          <cell r="C27">
            <v>15000000</v>
          </cell>
          <cell r="D27">
            <v>0</v>
          </cell>
          <cell r="E27">
            <v>0</v>
          </cell>
          <cell r="F27">
            <v>0</v>
          </cell>
          <cell r="G27">
            <v>15000000</v>
          </cell>
          <cell r="H27">
            <v>0</v>
          </cell>
          <cell r="I27">
            <v>0</v>
          </cell>
          <cell r="J27">
            <v>0</v>
          </cell>
          <cell r="K27">
            <v>15000000</v>
          </cell>
        </row>
        <row r="28">
          <cell r="A28" t="str">
            <v>2 - 1 2</v>
          </cell>
          <cell r="B28" t="str">
            <v>CONTRIBUCIONES INHERENTES A LA NOMINA</v>
          </cell>
          <cell r="C28">
            <v>9230000000</v>
          </cell>
          <cell r="D28">
            <v>0</v>
          </cell>
          <cell r="E28">
            <v>0</v>
          </cell>
          <cell r="F28">
            <v>10826800</v>
          </cell>
          <cell r="G28">
            <v>412678282</v>
          </cell>
          <cell r="H28">
            <v>0</v>
          </cell>
          <cell r="I28">
            <v>0</v>
          </cell>
          <cell r="J28">
            <v>10826800</v>
          </cell>
          <cell r="K28">
            <v>412678282</v>
          </cell>
        </row>
        <row r="29">
          <cell r="A29" t="str">
            <v>2 - 1 2 1</v>
          </cell>
          <cell r="B29" t="str">
            <v>CONTRIBUCIONES INHERENTES A LA NOMINA SECTOR PRIVADO</v>
          </cell>
          <cell r="C29">
            <v>3110000000</v>
          </cell>
          <cell r="D29">
            <v>0</v>
          </cell>
          <cell r="E29">
            <v>0</v>
          </cell>
          <cell r="F29">
            <v>10715600</v>
          </cell>
          <cell r="G29">
            <v>127244892</v>
          </cell>
          <cell r="H29">
            <v>0</v>
          </cell>
          <cell r="I29">
            <v>0</v>
          </cell>
          <cell r="J29">
            <v>10715600</v>
          </cell>
          <cell r="K29">
            <v>127244892</v>
          </cell>
        </row>
        <row r="30">
          <cell r="A30" t="str">
            <v>020101 - 2 - 1 2 1 1 - 1</v>
          </cell>
          <cell r="B30" t="str">
            <v>Caja de Compensación Familiar</v>
          </cell>
          <cell r="C30">
            <v>1000000000</v>
          </cell>
          <cell r="D30">
            <v>0</v>
          </cell>
          <cell r="E30">
            <v>0</v>
          </cell>
          <cell r="F30">
            <v>0</v>
          </cell>
          <cell r="G30">
            <v>10589800</v>
          </cell>
          <cell r="H30">
            <v>0</v>
          </cell>
          <cell r="I30">
            <v>0</v>
          </cell>
          <cell r="J30">
            <v>0</v>
          </cell>
          <cell r="K30">
            <v>10589800</v>
          </cell>
        </row>
        <row r="31">
          <cell r="A31" t="str">
            <v>020101 - 2 - 1 2 1 3 - 1</v>
          </cell>
          <cell r="B31" t="str">
            <v>Aportes de Salud</v>
          </cell>
          <cell r="C31">
            <v>1580000000</v>
          </cell>
          <cell r="D31">
            <v>0</v>
          </cell>
          <cell r="E31">
            <v>0</v>
          </cell>
          <cell r="F31">
            <v>0</v>
          </cell>
          <cell r="G31">
            <v>116655092</v>
          </cell>
          <cell r="H31">
            <v>0</v>
          </cell>
          <cell r="I31">
            <v>0</v>
          </cell>
          <cell r="J31">
            <v>0</v>
          </cell>
          <cell r="K31">
            <v>116655092</v>
          </cell>
        </row>
        <row r="32">
          <cell r="A32" t="str">
            <v>020101 - 2 - 1 2 1 4 - 1</v>
          </cell>
          <cell r="B32" t="str">
            <v>Aportes de Pensión</v>
          </cell>
          <cell r="C32">
            <v>530000000</v>
          </cell>
          <cell r="D32">
            <v>0</v>
          </cell>
          <cell r="E32">
            <v>0</v>
          </cell>
          <cell r="F32">
            <v>10715600</v>
          </cell>
          <cell r="G32">
            <v>0</v>
          </cell>
          <cell r="H32">
            <v>0</v>
          </cell>
          <cell r="I32">
            <v>0</v>
          </cell>
          <cell r="J32">
            <v>10715600</v>
          </cell>
          <cell r="K32">
            <v>0</v>
          </cell>
        </row>
        <row r="33">
          <cell r="A33" t="str">
            <v>2 - 1 2 2</v>
          </cell>
          <cell r="B33" t="str">
            <v>CONTRIBUCIONES INHERENTES A AL NOMINA SECTOR PUBLICO</v>
          </cell>
          <cell r="C33">
            <v>6120000000</v>
          </cell>
          <cell r="D33">
            <v>0</v>
          </cell>
          <cell r="E33">
            <v>0</v>
          </cell>
          <cell r="F33">
            <v>111200</v>
          </cell>
          <cell r="G33">
            <v>285433390</v>
          </cell>
          <cell r="H33">
            <v>0</v>
          </cell>
          <cell r="I33">
            <v>0</v>
          </cell>
          <cell r="J33">
            <v>111200</v>
          </cell>
          <cell r="K33">
            <v>285433390</v>
          </cell>
        </row>
        <row r="34">
          <cell r="A34" t="str">
            <v>020101 - 2 - 1 2 2 1 - 1</v>
          </cell>
          <cell r="B34" t="str">
            <v>Servicio Nacional de Aprendizaje SENA</v>
          </cell>
          <cell r="C34">
            <v>125000000</v>
          </cell>
          <cell r="D34">
            <v>0</v>
          </cell>
          <cell r="E34">
            <v>0</v>
          </cell>
          <cell r="F34">
            <v>0</v>
          </cell>
          <cell r="G34">
            <v>1183100</v>
          </cell>
          <cell r="H34">
            <v>0</v>
          </cell>
          <cell r="I34">
            <v>0</v>
          </cell>
          <cell r="J34">
            <v>0</v>
          </cell>
          <cell r="K34">
            <v>1183100</v>
          </cell>
        </row>
        <row r="35">
          <cell r="A35" t="str">
            <v>020101 - 2 - 1 2 2 2 - 1</v>
          </cell>
          <cell r="B35" t="str">
            <v>Instituto Colombiano de Bienestar Familiar ICBF</v>
          </cell>
          <cell r="C35">
            <v>750000000</v>
          </cell>
          <cell r="D35">
            <v>0</v>
          </cell>
          <cell r="E35">
            <v>0</v>
          </cell>
          <cell r="F35">
            <v>0</v>
          </cell>
          <cell r="G35">
            <v>7936300</v>
          </cell>
          <cell r="H35">
            <v>0</v>
          </cell>
          <cell r="I35">
            <v>0</v>
          </cell>
          <cell r="J35">
            <v>0</v>
          </cell>
          <cell r="K35">
            <v>7936300</v>
          </cell>
        </row>
        <row r="36">
          <cell r="A36" t="str">
            <v>020101 - 2 - 1 2 2 3 - 1</v>
          </cell>
          <cell r="B36" t="str">
            <v>Escuelas Industriales e Institutos Técnicos</v>
          </cell>
          <cell r="C36">
            <v>250000000</v>
          </cell>
          <cell r="D36">
            <v>0</v>
          </cell>
          <cell r="E36">
            <v>0</v>
          </cell>
          <cell r="F36">
            <v>0</v>
          </cell>
          <cell r="G36">
            <v>2758800</v>
          </cell>
          <cell r="H36">
            <v>0</v>
          </cell>
          <cell r="I36">
            <v>0</v>
          </cell>
          <cell r="J36">
            <v>0</v>
          </cell>
          <cell r="K36">
            <v>2758800</v>
          </cell>
        </row>
        <row r="37">
          <cell r="A37" t="str">
            <v>020101 - 2 - 1 2 2 4 - 1</v>
          </cell>
          <cell r="B37" t="str">
            <v>Escuela Superior de Administración Pública ESAP</v>
          </cell>
          <cell r="C37">
            <v>125000000</v>
          </cell>
          <cell r="D37">
            <v>0</v>
          </cell>
          <cell r="E37">
            <v>0</v>
          </cell>
          <cell r="F37">
            <v>0</v>
          </cell>
          <cell r="G37">
            <v>1183100</v>
          </cell>
          <cell r="H37">
            <v>0</v>
          </cell>
          <cell r="I37">
            <v>0</v>
          </cell>
          <cell r="J37">
            <v>0</v>
          </cell>
          <cell r="K37">
            <v>1183100</v>
          </cell>
        </row>
        <row r="38">
          <cell r="A38" t="str">
            <v>020101 - 2 - 1 2 2 5 - 1</v>
          </cell>
          <cell r="B38" t="str">
            <v>Aportes Cesantías</v>
          </cell>
          <cell r="C38">
            <v>2200000000</v>
          </cell>
          <cell r="D38">
            <v>0</v>
          </cell>
          <cell r="E38">
            <v>0</v>
          </cell>
          <cell r="F38">
            <v>0</v>
          </cell>
          <cell r="G38">
            <v>104118588</v>
          </cell>
          <cell r="H38">
            <v>0</v>
          </cell>
          <cell r="I38">
            <v>0</v>
          </cell>
          <cell r="J38">
            <v>0</v>
          </cell>
          <cell r="K38">
            <v>104118588</v>
          </cell>
        </row>
        <row r="39">
          <cell r="A39" t="str">
            <v>020101 - 2 - 1 2 2 6 - 1</v>
          </cell>
          <cell r="B39" t="str">
            <v>Aportes Salud</v>
          </cell>
          <cell r="C39">
            <v>350000000</v>
          </cell>
          <cell r="D39">
            <v>0</v>
          </cell>
          <cell r="E39">
            <v>0</v>
          </cell>
          <cell r="F39">
            <v>111200</v>
          </cell>
          <cell r="G39">
            <v>0</v>
          </cell>
          <cell r="H39">
            <v>0</v>
          </cell>
          <cell r="I39">
            <v>0</v>
          </cell>
          <cell r="J39">
            <v>111200</v>
          </cell>
          <cell r="K39">
            <v>0</v>
          </cell>
        </row>
        <row r="40">
          <cell r="A40" t="str">
            <v>020101 - 2 - 1 2 2 7 - 1</v>
          </cell>
          <cell r="B40" t="str">
            <v>Aportes Pensión</v>
          </cell>
          <cell r="C40">
            <v>2180000000</v>
          </cell>
          <cell r="D40">
            <v>0</v>
          </cell>
          <cell r="E40">
            <v>0</v>
          </cell>
          <cell r="F40">
            <v>0</v>
          </cell>
          <cell r="G40">
            <v>162913200</v>
          </cell>
          <cell r="H40">
            <v>0</v>
          </cell>
          <cell r="I40">
            <v>0</v>
          </cell>
          <cell r="J40">
            <v>0</v>
          </cell>
          <cell r="K40">
            <v>162913200</v>
          </cell>
        </row>
        <row r="41">
          <cell r="A41" t="str">
            <v>020101 - 2 - 1 2 2 8 - 1</v>
          </cell>
          <cell r="B41" t="str">
            <v>Riesgos Profesionales ARP</v>
          </cell>
          <cell r="C41">
            <v>140000000</v>
          </cell>
          <cell r="D41">
            <v>0</v>
          </cell>
          <cell r="E41">
            <v>0</v>
          </cell>
          <cell r="F41">
            <v>0</v>
          </cell>
          <cell r="G41">
            <v>5340302</v>
          </cell>
          <cell r="H41">
            <v>0</v>
          </cell>
          <cell r="I41">
            <v>0</v>
          </cell>
          <cell r="J41">
            <v>0</v>
          </cell>
          <cell r="K41">
            <v>5340302</v>
          </cell>
        </row>
        <row r="42">
          <cell r="A42" t="str">
            <v>2 - 1 3</v>
          </cell>
          <cell r="B42" t="str">
            <v>PROVISIÓN PARA HOMOLOGACIÓN DE CARGOS</v>
          </cell>
          <cell r="C42">
            <v>1000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1000</v>
          </cell>
        </row>
        <row r="43">
          <cell r="A43" t="str">
            <v>020101 - 2 - 1 3 1 - 1</v>
          </cell>
          <cell r="B43" t="str">
            <v>Provisión para Homologación de Cargos</v>
          </cell>
          <cell r="C43">
            <v>1000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1000</v>
          </cell>
        </row>
        <row r="44">
          <cell r="A44" t="str">
            <v>2 - 2</v>
          </cell>
          <cell r="B44" t="str">
            <v>GASTOS GENERALES</v>
          </cell>
          <cell r="C44">
            <v>930000000</v>
          </cell>
          <cell r="D44">
            <v>0</v>
          </cell>
          <cell r="E44">
            <v>0</v>
          </cell>
          <cell r="F44">
            <v>0</v>
          </cell>
          <cell r="G44">
            <v>852172000</v>
          </cell>
          <cell r="H44">
            <v>0</v>
          </cell>
          <cell r="I44">
            <v>0</v>
          </cell>
          <cell r="J44">
            <v>0</v>
          </cell>
          <cell r="K44">
            <v>852172000</v>
          </cell>
        </row>
        <row r="45">
          <cell r="A45" t="str">
            <v>2 - 2 1</v>
          </cell>
          <cell r="B45" t="str">
            <v>ADQUISICIÓN DE BIENES</v>
          </cell>
          <cell r="C45">
            <v>900000000</v>
          </cell>
          <cell r="D45">
            <v>0</v>
          </cell>
          <cell r="E45">
            <v>0</v>
          </cell>
          <cell r="F45">
            <v>0</v>
          </cell>
          <cell r="G45">
            <v>822172000</v>
          </cell>
          <cell r="H45">
            <v>0</v>
          </cell>
          <cell r="I45">
            <v>0</v>
          </cell>
          <cell r="J45">
            <v>0</v>
          </cell>
          <cell r="K45">
            <v>822172000</v>
          </cell>
        </row>
        <row r="46">
          <cell r="A46" t="str">
            <v>020101 - 2 - 2 1 1 - 1</v>
          </cell>
          <cell r="B46" t="str">
            <v>Dotación Ley 70 de 1988</v>
          </cell>
          <cell r="C46">
            <v>900000000</v>
          </cell>
          <cell r="D46">
            <v>0</v>
          </cell>
          <cell r="E46">
            <v>0</v>
          </cell>
          <cell r="F46">
            <v>0</v>
          </cell>
          <cell r="G46">
            <v>822172000</v>
          </cell>
          <cell r="H46">
            <v>0</v>
          </cell>
          <cell r="I46">
            <v>0</v>
          </cell>
          <cell r="J46">
            <v>0</v>
          </cell>
          <cell r="K46">
            <v>822172000</v>
          </cell>
        </row>
        <row r="47">
          <cell r="A47" t="str">
            <v>2 - 2 2</v>
          </cell>
          <cell r="B47" t="str">
            <v>ADQUISICIÓN DE SERVICIOS</v>
          </cell>
          <cell r="C47">
            <v>30000000</v>
          </cell>
          <cell r="D47">
            <v>0</v>
          </cell>
          <cell r="E47">
            <v>0</v>
          </cell>
          <cell r="F47">
            <v>0</v>
          </cell>
          <cell r="G47">
            <v>30000000</v>
          </cell>
          <cell r="H47">
            <v>0</v>
          </cell>
          <cell r="I47">
            <v>0</v>
          </cell>
          <cell r="J47">
            <v>0</v>
          </cell>
          <cell r="K47">
            <v>30000000</v>
          </cell>
        </row>
        <row r="48">
          <cell r="A48" t="str">
            <v>020101 - 2 - 2 2 1 - 1</v>
          </cell>
          <cell r="B48" t="str">
            <v>Viáticos y Gastos de Viaje</v>
          </cell>
          <cell r="C48">
            <v>10000000</v>
          </cell>
          <cell r="D48">
            <v>0</v>
          </cell>
          <cell r="E48">
            <v>0</v>
          </cell>
          <cell r="F48">
            <v>0</v>
          </cell>
          <cell r="G48">
            <v>10000000</v>
          </cell>
          <cell r="H48">
            <v>0</v>
          </cell>
          <cell r="I48">
            <v>0</v>
          </cell>
          <cell r="J48">
            <v>0</v>
          </cell>
          <cell r="K48">
            <v>10000000</v>
          </cell>
        </row>
        <row r="49">
          <cell r="A49" t="str">
            <v>020101 - 2 - 2 2 2 - 1</v>
          </cell>
          <cell r="B49" t="str">
            <v>Capacitación, Bienestar Social y Estímulos</v>
          </cell>
          <cell r="C49">
            <v>20000000</v>
          </cell>
          <cell r="D49">
            <v>0</v>
          </cell>
          <cell r="E49">
            <v>0</v>
          </cell>
          <cell r="F49">
            <v>0</v>
          </cell>
          <cell r="G49">
            <v>20000000</v>
          </cell>
          <cell r="H49">
            <v>0</v>
          </cell>
          <cell r="I49">
            <v>0</v>
          </cell>
          <cell r="J49">
            <v>0</v>
          </cell>
          <cell r="K49">
            <v>20000000</v>
          </cell>
        </row>
        <row r="50">
          <cell r="A50" t="str">
            <v>2 - 3</v>
          </cell>
          <cell r="B50" t="str">
            <v>TRANSFERENCIAS</v>
          </cell>
          <cell r="C50">
            <v>20000000</v>
          </cell>
          <cell r="D50">
            <v>0</v>
          </cell>
          <cell r="E50">
            <v>0</v>
          </cell>
          <cell r="F50">
            <v>100000000</v>
          </cell>
          <cell r="G50">
            <v>617887</v>
          </cell>
          <cell r="H50">
            <v>0</v>
          </cell>
          <cell r="I50">
            <v>0</v>
          </cell>
          <cell r="J50">
            <v>100000000</v>
          </cell>
          <cell r="K50">
            <v>617887</v>
          </cell>
        </row>
        <row r="51">
          <cell r="A51" t="str">
            <v>020101 - 2 - 3 1 - 1</v>
          </cell>
          <cell r="B51" t="str">
            <v>Sentencias y Conciliaciones</v>
          </cell>
          <cell r="C51">
            <v>20000000</v>
          </cell>
          <cell r="D51">
            <v>0</v>
          </cell>
          <cell r="E51">
            <v>0</v>
          </cell>
          <cell r="F51">
            <v>100000000</v>
          </cell>
          <cell r="G51">
            <v>617887</v>
          </cell>
          <cell r="H51">
            <v>0</v>
          </cell>
          <cell r="I51">
            <v>0</v>
          </cell>
          <cell r="J51">
            <v>100000000</v>
          </cell>
          <cell r="K51">
            <v>617887</v>
          </cell>
        </row>
        <row r="52">
          <cell r="A52" t="str">
            <v>2 - 4</v>
          </cell>
          <cell r="B52" t="str">
            <v>SERVICIOS PERSONALES INDIRECTOS</v>
          </cell>
          <cell r="C52">
            <v>450000000</v>
          </cell>
          <cell r="D52">
            <v>0</v>
          </cell>
          <cell r="E52">
            <v>0</v>
          </cell>
          <cell r="F52">
            <v>0</v>
          </cell>
          <cell r="G52">
            <v>141046017</v>
          </cell>
          <cell r="H52">
            <v>0</v>
          </cell>
          <cell r="I52">
            <v>0</v>
          </cell>
          <cell r="J52">
            <v>90000000</v>
          </cell>
          <cell r="K52">
            <v>141046017</v>
          </cell>
        </row>
        <row r="53">
          <cell r="A53" t="str">
            <v>020101 - 2 - 4 4 - 1</v>
          </cell>
          <cell r="B53" t="str">
            <v>Remuneración por Servicios Técnicos</v>
          </cell>
          <cell r="C53">
            <v>450000000</v>
          </cell>
          <cell r="D53">
            <v>0</v>
          </cell>
          <cell r="E53">
            <v>0</v>
          </cell>
          <cell r="F53">
            <v>0</v>
          </cell>
          <cell r="G53">
            <v>141046017</v>
          </cell>
          <cell r="H53">
            <v>0</v>
          </cell>
          <cell r="I53">
            <v>0</v>
          </cell>
          <cell r="J53">
            <v>90000000</v>
          </cell>
          <cell r="K53">
            <v>141046017</v>
          </cell>
        </row>
        <row r="54">
          <cell r="B54" t="str">
            <v>PAGO DE SALARIOS, PRESTACIONES SOCIALES, SEGURIDAD SOCIAL Y TRANF. DE NOMINA PERSONAL DOCENTE</v>
          </cell>
          <cell r="C54">
            <v>273753221178</v>
          </cell>
          <cell r="D54">
            <v>2537243434</v>
          </cell>
          <cell r="E54">
            <v>0</v>
          </cell>
          <cell r="F54">
            <v>21288072158</v>
          </cell>
          <cell r="G54">
            <v>6488358685</v>
          </cell>
          <cell r="H54">
            <v>2537243434</v>
          </cell>
          <cell r="I54">
            <v>0</v>
          </cell>
          <cell r="J54">
            <v>33502824002</v>
          </cell>
          <cell r="K54">
            <v>18476700675</v>
          </cell>
        </row>
        <row r="55">
          <cell r="A55" t="str">
            <v>2 -</v>
          </cell>
          <cell r="B55" t="str">
            <v>GASTOS</v>
          </cell>
          <cell r="C55">
            <v>273753221178</v>
          </cell>
          <cell r="D55">
            <v>2537243434</v>
          </cell>
          <cell r="E55">
            <v>0</v>
          </cell>
          <cell r="F55">
            <v>21288072158</v>
          </cell>
          <cell r="G55">
            <v>6488358685</v>
          </cell>
          <cell r="H55">
            <v>2537243434</v>
          </cell>
          <cell r="I55">
            <v>0</v>
          </cell>
          <cell r="J55">
            <v>33502824002</v>
          </cell>
          <cell r="K55">
            <v>18476700675</v>
          </cell>
        </row>
        <row r="56">
          <cell r="A56" t="str">
            <v>2 - 1</v>
          </cell>
          <cell r="B56" t="str">
            <v>GASTOS DE PERSONAL</v>
          </cell>
          <cell r="C56">
            <v>272298221178</v>
          </cell>
          <cell r="D56">
            <v>2537243434</v>
          </cell>
          <cell r="E56">
            <v>0</v>
          </cell>
          <cell r="F56">
            <v>21288072158</v>
          </cell>
          <cell r="G56">
            <v>5885065245</v>
          </cell>
          <cell r="H56">
            <v>2537243434</v>
          </cell>
          <cell r="I56">
            <v>0</v>
          </cell>
          <cell r="J56">
            <v>33502824002</v>
          </cell>
          <cell r="K56">
            <v>17873407235</v>
          </cell>
        </row>
        <row r="57">
          <cell r="A57" t="str">
            <v>2 - 1 1</v>
          </cell>
          <cell r="B57" t="str">
            <v>SERVICIOS PERSONALES ASOCIADOS A LA NOMINA</v>
          </cell>
          <cell r="C57">
            <v>216548221178</v>
          </cell>
          <cell r="D57">
            <v>1096224006</v>
          </cell>
          <cell r="E57">
            <v>0</v>
          </cell>
          <cell r="F57">
            <v>20568222339</v>
          </cell>
          <cell r="G57">
            <v>3198270172</v>
          </cell>
          <cell r="H57">
            <v>1096224006</v>
          </cell>
          <cell r="I57">
            <v>0</v>
          </cell>
          <cell r="J57">
            <v>32782974183</v>
          </cell>
          <cell r="K57">
            <v>15073407235</v>
          </cell>
        </row>
        <row r="58">
          <cell r="A58" t="str">
            <v>2 - 1 1 1</v>
          </cell>
          <cell r="B58" t="str">
            <v>SUELDOS DE PERSONAL DE NOMINA</v>
          </cell>
          <cell r="C58">
            <v>177122921178</v>
          </cell>
          <cell r="D58">
            <v>1096224006</v>
          </cell>
          <cell r="E58">
            <v>0</v>
          </cell>
          <cell r="F58">
            <v>15361089208</v>
          </cell>
          <cell r="G58">
            <v>14786925</v>
          </cell>
          <cell r="H58">
            <v>1096224006</v>
          </cell>
          <cell r="I58">
            <v>0</v>
          </cell>
          <cell r="J58">
            <v>20416141052</v>
          </cell>
          <cell r="K58">
            <v>3514786925</v>
          </cell>
        </row>
        <row r="59">
          <cell r="A59" t="str">
            <v>020102 - 2 - 1 1 1 1 - 1</v>
          </cell>
          <cell r="B59" t="str">
            <v>Sueldos - Con Situación de Fondos</v>
          </cell>
          <cell r="C59">
            <v>162962921178</v>
          </cell>
          <cell r="D59">
            <v>1096224006</v>
          </cell>
          <cell r="E59">
            <v>0</v>
          </cell>
          <cell r="F59">
            <v>13665465364</v>
          </cell>
          <cell r="G59">
            <v>0</v>
          </cell>
          <cell r="H59">
            <v>1096224006</v>
          </cell>
          <cell r="I59">
            <v>0</v>
          </cell>
          <cell r="J59">
            <v>18720517208</v>
          </cell>
          <cell r="K59">
            <v>3500000000</v>
          </cell>
        </row>
        <row r="60">
          <cell r="A60" t="str">
            <v>020102 - 2 - 1 1 1 2 - 1</v>
          </cell>
          <cell r="B60" t="str">
            <v>Descuento Aporte Laboral</v>
          </cell>
          <cell r="C60">
            <v>14000000000</v>
          </cell>
          <cell r="D60">
            <v>0</v>
          </cell>
          <cell r="E60">
            <v>0</v>
          </cell>
          <cell r="F60">
            <v>1695623844</v>
          </cell>
          <cell r="G60">
            <v>0</v>
          </cell>
          <cell r="H60">
            <v>0</v>
          </cell>
          <cell r="I60">
            <v>0</v>
          </cell>
          <cell r="J60">
            <v>1695623844</v>
          </cell>
          <cell r="K60">
            <v>0</v>
          </cell>
        </row>
        <row r="61">
          <cell r="A61" t="str">
            <v>020102 - 2 - 1 1 1 3 - 1</v>
          </cell>
          <cell r="B61" t="str">
            <v>Sobresueldos - Con Situación de Fondos</v>
          </cell>
          <cell r="C61">
            <v>160000000</v>
          </cell>
          <cell r="D61">
            <v>0</v>
          </cell>
          <cell r="E61">
            <v>0</v>
          </cell>
          <cell r="F61">
            <v>0</v>
          </cell>
          <cell r="G61">
            <v>14786925</v>
          </cell>
          <cell r="H61">
            <v>0</v>
          </cell>
          <cell r="I61">
            <v>0</v>
          </cell>
          <cell r="J61">
            <v>0</v>
          </cell>
          <cell r="K61">
            <v>14786925</v>
          </cell>
        </row>
        <row r="62">
          <cell r="A62" t="str">
            <v>2 - 1 1 2</v>
          </cell>
          <cell r="B62" t="str">
            <v>HORAS EXTRAS Y DIAS FESTIVOS</v>
          </cell>
          <cell r="C62">
            <v>2000000000</v>
          </cell>
          <cell r="D62">
            <v>0</v>
          </cell>
          <cell r="E62">
            <v>0</v>
          </cell>
          <cell r="F62">
            <v>0</v>
          </cell>
          <cell r="G62">
            <v>818985141</v>
          </cell>
          <cell r="H62">
            <v>0</v>
          </cell>
          <cell r="I62">
            <v>0</v>
          </cell>
          <cell r="J62">
            <v>0</v>
          </cell>
          <cell r="K62">
            <v>818985141</v>
          </cell>
        </row>
        <row r="63">
          <cell r="A63" t="str">
            <v>020102 - 2 - 1 1 2 1 - 1</v>
          </cell>
          <cell r="B63" t="str">
            <v>Horas Extras y Días Festivos - CSF</v>
          </cell>
          <cell r="C63">
            <v>2000000000</v>
          </cell>
          <cell r="D63">
            <v>0</v>
          </cell>
          <cell r="E63">
            <v>0</v>
          </cell>
          <cell r="F63">
            <v>0</v>
          </cell>
          <cell r="G63">
            <v>818985141</v>
          </cell>
          <cell r="H63">
            <v>0</v>
          </cell>
          <cell r="I63">
            <v>0</v>
          </cell>
          <cell r="J63">
            <v>0</v>
          </cell>
          <cell r="K63">
            <v>818985141</v>
          </cell>
        </row>
        <row r="64">
          <cell r="A64" t="str">
            <v>2 - 1 1 5</v>
          </cell>
          <cell r="B64" t="str">
            <v>OTROS GASTOS POR SERVICIOS PERSONALES</v>
          </cell>
          <cell r="C64">
            <v>37425300000</v>
          </cell>
          <cell r="D64">
            <v>0</v>
          </cell>
          <cell r="E64">
            <v>0</v>
          </cell>
          <cell r="F64">
            <v>5207133131</v>
          </cell>
          <cell r="G64">
            <v>2364498106</v>
          </cell>
          <cell r="H64">
            <v>0</v>
          </cell>
          <cell r="I64">
            <v>0</v>
          </cell>
          <cell r="J64">
            <v>12366833131</v>
          </cell>
          <cell r="K64">
            <v>10739635169</v>
          </cell>
        </row>
        <row r="65">
          <cell r="A65" t="str">
            <v>020102 - 2 - 1 1 5 1 - 1</v>
          </cell>
          <cell r="B65" t="str">
            <v>Subsidio o Prima de Alimentación</v>
          </cell>
          <cell r="C65">
            <v>1450000000</v>
          </cell>
          <cell r="D65">
            <v>0</v>
          </cell>
          <cell r="E65">
            <v>0</v>
          </cell>
          <cell r="F65">
            <v>0</v>
          </cell>
          <cell r="G65">
            <v>175077143</v>
          </cell>
          <cell r="H65">
            <v>0</v>
          </cell>
          <cell r="I65">
            <v>0</v>
          </cell>
          <cell r="J65">
            <v>0</v>
          </cell>
          <cell r="K65">
            <v>175077143</v>
          </cell>
        </row>
        <row r="66">
          <cell r="A66" t="str">
            <v>020102 - 2 - 1 1 5 2 - 1</v>
          </cell>
          <cell r="B66" t="str">
            <v>Auxilio de Transporte</v>
          </cell>
          <cell r="C66">
            <v>960000000</v>
          </cell>
          <cell r="D66">
            <v>0</v>
          </cell>
          <cell r="E66">
            <v>0</v>
          </cell>
          <cell r="F66">
            <v>0</v>
          </cell>
          <cell r="G66">
            <v>189360410</v>
          </cell>
          <cell r="H66">
            <v>0</v>
          </cell>
          <cell r="I66">
            <v>0</v>
          </cell>
          <cell r="J66">
            <v>0</v>
          </cell>
          <cell r="K66">
            <v>189360410</v>
          </cell>
        </row>
        <row r="67">
          <cell r="A67" t="str">
            <v>020102 - 2 - 1 1 5 5 - 1</v>
          </cell>
          <cell r="B67" t="str">
            <v>Prima de Vacaciones</v>
          </cell>
          <cell r="C67">
            <v>7900000000</v>
          </cell>
          <cell r="D67">
            <v>0</v>
          </cell>
          <cell r="E67">
            <v>0</v>
          </cell>
          <cell r="F67">
            <v>0</v>
          </cell>
          <cell r="G67">
            <v>145268689</v>
          </cell>
          <cell r="H67">
            <v>0</v>
          </cell>
          <cell r="I67">
            <v>0</v>
          </cell>
          <cell r="J67">
            <v>3000000000</v>
          </cell>
          <cell r="K67">
            <v>2845268689</v>
          </cell>
        </row>
        <row r="68">
          <cell r="A68" t="str">
            <v>020102 - 2 - 1 1 5 6 - 1</v>
          </cell>
          <cell r="B68" t="str">
            <v>Prima de Navidad</v>
          </cell>
          <cell r="C68">
            <v>17000000000</v>
          </cell>
          <cell r="D68">
            <v>0</v>
          </cell>
          <cell r="E68">
            <v>0</v>
          </cell>
          <cell r="F68">
            <v>5207133131</v>
          </cell>
          <cell r="G68">
            <v>0</v>
          </cell>
          <cell r="H68">
            <v>0</v>
          </cell>
          <cell r="I68">
            <v>0</v>
          </cell>
          <cell r="J68">
            <v>5207133131</v>
          </cell>
          <cell r="K68">
            <v>5015437063</v>
          </cell>
        </row>
        <row r="69">
          <cell r="A69" t="str">
            <v>020102 - 2 - 1 1 5 9 - 1</v>
          </cell>
          <cell r="B69" t="str">
            <v>Auxilio de Movilización</v>
          </cell>
          <cell r="C69">
            <v>300000</v>
          </cell>
          <cell r="D69">
            <v>0</v>
          </cell>
          <cell r="E69">
            <v>0</v>
          </cell>
          <cell r="F69">
            <v>0</v>
          </cell>
          <cell r="G69">
            <v>59693087</v>
          </cell>
          <cell r="H69">
            <v>0</v>
          </cell>
          <cell r="I69">
            <v>0</v>
          </cell>
          <cell r="J69">
            <v>659700000</v>
          </cell>
          <cell r="K69">
            <v>59693087</v>
          </cell>
        </row>
        <row r="70">
          <cell r="A70" t="str">
            <v>020102 - 2 - 1 1 5 10 - 1</v>
          </cell>
          <cell r="B70" t="str">
            <v>Otras Primas</v>
          </cell>
          <cell r="C70">
            <v>660000000</v>
          </cell>
          <cell r="D70">
            <v>0</v>
          </cell>
          <cell r="E70">
            <v>0</v>
          </cell>
          <cell r="F70">
            <v>0</v>
          </cell>
          <cell r="G70">
            <v>164076</v>
          </cell>
          <cell r="H70">
            <v>0</v>
          </cell>
          <cell r="I70">
            <v>0</v>
          </cell>
          <cell r="J70">
            <v>0</v>
          </cell>
          <cell r="K70">
            <v>659864076</v>
          </cell>
        </row>
        <row r="71">
          <cell r="A71" t="str">
            <v>020102 - 2 - 1 1 5 11 - 1</v>
          </cell>
          <cell r="B71" t="str">
            <v>Auxilio Funerario</v>
          </cell>
          <cell r="C71">
            <v>15000000</v>
          </cell>
          <cell r="D71">
            <v>0</v>
          </cell>
          <cell r="E71">
            <v>0</v>
          </cell>
          <cell r="F71">
            <v>0</v>
          </cell>
          <cell r="G71">
            <v>15000000</v>
          </cell>
          <cell r="H71">
            <v>0</v>
          </cell>
          <cell r="I71">
            <v>0</v>
          </cell>
          <cell r="J71">
            <v>0</v>
          </cell>
          <cell r="K71">
            <v>15000000</v>
          </cell>
        </row>
        <row r="72">
          <cell r="A72" t="str">
            <v>020102 - 2 - 1 1 5 12 - 1</v>
          </cell>
          <cell r="B72" t="str">
            <v>Zonas de Difícil Acceso</v>
          </cell>
          <cell r="C72">
            <v>9440000000</v>
          </cell>
          <cell r="D72">
            <v>0</v>
          </cell>
          <cell r="E72">
            <v>0</v>
          </cell>
          <cell r="F72">
            <v>0</v>
          </cell>
          <cell r="G72">
            <v>1779934701</v>
          </cell>
          <cell r="H72">
            <v>0</v>
          </cell>
          <cell r="I72">
            <v>0</v>
          </cell>
          <cell r="J72">
            <v>3500000000</v>
          </cell>
          <cell r="K72">
            <v>1779934701</v>
          </cell>
        </row>
        <row r="73">
          <cell r="A73" t="str">
            <v>2 - 1 2</v>
          </cell>
          <cell r="B73" t="str">
            <v>CONTRIBUCIONES INHERENTES A LA NOMINA</v>
          </cell>
          <cell r="C73">
            <v>52950000000</v>
          </cell>
          <cell r="D73">
            <v>1441019428</v>
          </cell>
          <cell r="E73">
            <v>0</v>
          </cell>
          <cell r="F73">
            <v>719849819</v>
          </cell>
          <cell r="G73">
            <v>0</v>
          </cell>
          <cell r="H73">
            <v>1441019428</v>
          </cell>
          <cell r="I73">
            <v>0</v>
          </cell>
          <cell r="J73">
            <v>719849819</v>
          </cell>
          <cell r="K73">
            <v>0</v>
          </cell>
        </row>
        <row r="74">
          <cell r="A74" t="str">
            <v>2 - 1 2 1</v>
          </cell>
          <cell r="B74" t="str">
            <v>CONTRIBUCIONES INHERENTES A LA NOMINA SECTOR PRIVADO</v>
          </cell>
          <cell r="C74">
            <v>8440000000</v>
          </cell>
          <cell r="D74">
            <v>0</v>
          </cell>
          <cell r="E74">
            <v>0</v>
          </cell>
          <cell r="F74">
            <v>248849160</v>
          </cell>
          <cell r="G74">
            <v>0</v>
          </cell>
          <cell r="H74">
            <v>0</v>
          </cell>
          <cell r="I74">
            <v>0</v>
          </cell>
          <cell r="J74">
            <v>248849160</v>
          </cell>
          <cell r="K74">
            <v>0</v>
          </cell>
        </row>
        <row r="75">
          <cell r="A75" t="str">
            <v>020102 - 2 - 1 2 1 1 - 1</v>
          </cell>
          <cell r="B75" t="str">
            <v>Caja de Compensación Familiar</v>
          </cell>
          <cell r="C75">
            <v>8440000000</v>
          </cell>
          <cell r="D75">
            <v>0</v>
          </cell>
          <cell r="E75">
            <v>0</v>
          </cell>
          <cell r="F75">
            <v>248849160</v>
          </cell>
          <cell r="G75">
            <v>0</v>
          </cell>
          <cell r="H75">
            <v>0</v>
          </cell>
          <cell r="I75">
            <v>0</v>
          </cell>
          <cell r="J75">
            <v>248849160</v>
          </cell>
          <cell r="K75">
            <v>0</v>
          </cell>
        </row>
        <row r="76">
          <cell r="A76" t="str">
            <v>2 - 1 2 2</v>
          </cell>
          <cell r="B76" t="str">
            <v>CONTRIBUCIONES INHERENTES A AL NOMINA SECTOR PUBLICO</v>
          </cell>
          <cell r="C76">
            <v>44510000000</v>
          </cell>
          <cell r="D76">
            <v>1441019428</v>
          </cell>
          <cell r="E76">
            <v>0</v>
          </cell>
          <cell r="F76">
            <v>471000659</v>
          </cell>
          <cell r="G76">
            <v>0</v>
          </cell>
          <cell r="H76">
            <v>1441019428</v>
          </cell>
          <cell r="I76">
            <v>0</v>
          </cell>
          <cell r="J76">
            <v>471000659</v>
          </cell>
          <cell r="K76">
            <v>0</v>
          </cell>
        </row>
        <row r="77">
          <cell r="A77" t="str">
            <v>020102 - 2 - 1 2 2 1 - 1</v>
          </cell>
          <cell r="B77" t="str">
            <v>Servicio Nacional de Aprendizaje SENA</v>
          </cell>
          <cell r="C77">
            <v>1055000000</v>
          </cell>
          <cell r="D77">
            <v>0</v>
          </cell>
          <cell r="E77">
            <v>0</v>
          </cell>
          <cell r="F77">
            <v>31361650</v>
          </cell>
          <cell r="G77">
            <v>0</v>
          </cell>
          <cell r="H77">
            <v>0</v>
          </cell>
          <cell r="I77">
            <v>0</v>
          </cell>
          <cell r="J77">
            <v>31361650</v>
          </cell>
          <cell r="K77">
            <v>0</v>
          </cell>
        </row>
        <row r="78">
          <cell r="A78" t="str">
            <v>020102 - 2 - 1 2 2 2 - 1</v>
          </cell>
          <cell r="B78" t="str">
            <v>Instituto Colombiano de Bienestar Familiar ICBF</v>
          </cell>
          <cell r="C78">
            <v>6300000000</v>
          </cell>
          <cell r="D78">
            <v>0</v>
          </cell>
          <cell r="E78">
            <v>0</v>
          </cell>
          <cell r="F78">
            <v>215680030</v>
          </cell>
          <cell r="G78">
            <v>0</v>
          </cell>
          <cell r="H78">
            <v>0</v>
          </cell>
          <cell r="I78">
            <v>0</v>
          </cell>
          <cell r="J78">
            <v>215680030</v>
          </cell>
          <cell r="K78">
            <v>0</v>
          </cell>
        </row>
        <row r="79">
          <cell r="A79" t="str">
            <v>020102 - 2 - 1 2 2 3 - 1</v>
          </cell>
          <cell r="B79" t="str">
            <v>Escuelas Industriales e Institutos Técnicos</v>
          </cell>
          <cell r="C79">
            <v>2100000000</v>
          </cell>
          <cell r="D79">
            <v>0</v>
          </cell>
          <cell r="E79">
            <v>0</v>
          </cell>
          <cell r="F79">
            <v>71065540</v>
          </cell>
          <cell r="G79">
            <v>0</v>
          </cell>
          <cell r="H79">
            <v>0</v>
          </cell>
          <cell r="I79">
            <v>0</v>
          </cell>
          <cell r="J79">
            <v>71065540</v>
          </cell>
          <cell r="K79">
            <v>0</v>
          </cell>
        </row>
        <row r="80">
          <cell r="A80" t="str">
            <v>020102 - 2 - 1 2 2 4 - 1</v>
          </cell>
          <cell r="B80" t="str">
            <v>Escuela Superior de Administración Pública ESAP</v>
          </cell>
          <cell r="C80">
            <v>1055000000</v>
          </cell>
          <cell r="D80">
            <v>0</v>
          </cell>
          <cell r="E80">
            <v>0</v>
          </cell>
          <cell r="F80">
            <v>31361650</v>
          </cell>
          <cell r="G80">
            <v>0</v>
          </cell>
          <cell r="H80">
            <v>0</v>
          </cell>
          <cell r="I80">
            <v>0</v>
          </cell>
          <cell r="J80">
            <v>31361650</v>
          </cell>
          <cell r="K80">
            <v>0</v>
          </cell>
        </row>
        <row r="81">
          <cell r="A81" t="str">
            <v>020102 - 2 - 1 2 2 9 - 1</v>
          </cell>
          <cell r="B81" t="str">
            <v>Aportes Cesantía - SSF</v>
          </cell>
          <cell r="C81">
            <v>18000000000</v>
          </cell>
          <cell r="D81">
            <v>830750577</v>
          </cell>
          <cell r="E81">
            <v>0</v>
          </cell>
          <cell r="F81">
            <v>121531789</v>
          </cell>
          <cell r="G81">
            <v>0</v>
          </cell>
          <cell r="H81">
            <v>830750577</v>
          </cell>
          <cell r="I81">
            <v>0</v>
          </cell>
          <cell r="J81">
            <v>121531789</v>
          </cell>
          <cell r="K81">
            <v>0</v>
          </cell>
        </row>
        <row r="82">
          <cell r="A82" t="str">
            <v>020102 - 2 - 1 2 2 10 - 1</v>
          </cell>
          <cell r="B82" t="str">
            <v>Previsión Social - SSF</v>
          </cell>
          <cell r="C82">
            <v>16000000000</v>
          </cell>
          <cell r="D82">
            <v>610268851</v>
          </cell>
          <cell r="E82">
            <v>0</v>
          </cell>
          <cell r="F82">
            <v>0</v>
          </cell>
          <cell r="G82">
            <v>0</v>
          </cell>
          <cell r="H82">
            <v>610268851</v>
          </cell>
          <cell r="I82">
            <v>0</v>
          </cell>
          <cell r="J82">
            <v>0</v>
          </cell>
          <cell r="K82">
            <v>0</v>
          </cell>
        </row>
        <row r="83">
          <cell r="A83" t="str">
            <v>2 - 1 4</v>
          </cell>
          <cell r="B83" t="str">
            <v>PROVISIÓN ASCENSOS EN EL ESCALAFÓN</v>
          </cell>
          <cell r="C83">
            <v>2800000000</v>
          </cell>
          <cell r="D83">
            <v>0</v>
          </cell>
          <cell r="E83">
            <v>0</v>
          </cell>
          <cell r="F83">
            <v>0</v>
          </cell>
          <cell r="G83">
            <v>2686795073</v>
          </cell>
          <cell r="H83">
            <v>0</v>
          </cell>
          <cell r="I83">
            <v>0</v>
          </cell>
          <cell r="J83">
            <v>0</v>
          </cell>
          <cell r="K83">
            <v>2800000000</v>
          </cell>
        </row>
        <row r="84">
          <cell r="A84" t="str">
            <v>020102 - 2 - 1 4 4 - 1</v>
          </cell>
          <cell r="B84" t="str">
            <v>Provisión Ascensos en el Escalafón</v>
          </cell>
          <cell r="C84">
            <v>2800000000</v>
          </cell>
          <cell r="D84">
            <v>0</v>
          </cell>
          <cell r="E84">
            <v>0</v>
          </cell>
          <cell r="F84">
            <v>0</v>
          </cell>
          <cell r="G84">
            <v>2686795073</v>
          </cell>
          <cell r="H84">
            <v>0</v>
          </cell>
          <cell r="I84">
            <v>0</v>
          </cell>
          <cell r="J84">
            <v>0</v>
          </cell>
          <cell r="K84">
            <v>2800000000</v>
          </cell>
        </row>
        <row r="85">
          <cell r="A85" t="str">
            <v>2 - 2</v>
          </cell>
          <cell r="B85" t="str">
            <v>GASTOS GENERALES</v>
          </cell>
          <cell r="C85">
            <v>1335000000</v>
          </cell>
          <cell r="D85">
            <v>0</v>
          </cell>
          <cell r="E85">
            <v>0</v>
          </cell>
          <cell r="F85">
            <v>0</v>
          </cell>
          <cell r="G85">
            <v>578544940</v>
          </cell>
          <cell r="H85">
            <v>0</v>
          </cell>
          <cell r="I85">
            <v>0</v>
          </cell>
          <cell r="J85">
            <v>0</v>
          </cell>
          <cell r="K85">
            <v>578544940</v>
          </cell>
        </row>
        <row r="86">
          <cell r="A86" t="str">
            <v>2 - 2 1</v>
          </cell>
          <cell r="B86" t="str">
            <v>ADQUISICIÓN DE BIENES</v>
          </cell>
          <cell r="C86">
            <v>1300000000</v>
          </cell>
          <cell r="D86">
            <v>0</v>
          </cell>
          <cell r="E86">
            <v>0</v>
          </cell>
          <cell r="F86">
            <v>0</v>
          </cell>
          <cell r="G86">
            <v>554326436</v>
          </cell>
          <cell r="H86">
            <v>0</v>
          </cell>
          <cell r="I86">
            <v>0</v>
          </cell>
          <cell r="J86">
            <v>0</v>
          </cell>
          <cell r="K86">
            <v>554326436</v>
          </cell>
        </row>
        <row r="87">
          <cell r="A87" t="str">
            <v>020102 - 2 - 2 1 1 - 1</v>
          </cell>
          <cell r="B87" t="str">
            <v>Dotación Ley 70 de 1988</v>
          </cell>
          <cell r="C87">
            <v>1300000000</v>
          </cell>
          <cell r="D87">
            <v>0</v>
          </cell>
          <cell r="E87">
            <v>0</v>
          </cell>
          <cell r="F87">
            <v>0</v>
          </cell>
          <cell r="G87">
            <v>554326436</v>
          </cell>
          <cell r="H87">
            <v>0</v>
          </cell>
          <cell r="I87">
            <v>0</v>
          </cell>
          <cell r="J87">
            <v>0</v>
          </cell>
          <cell r="K87">
            <v>554326436</v>
          </cell>
        </row>
        <row r="88">
          <cell r="A88" t="str">
            <v>2 - 2 2</v>
          </cell>
          <cell r="B88" t="str">
            <v>ADQUISICIÓN DE SERVICIOS</v>
          </cell>
          <cell r="C88">
            <v>35000000</v>
          </cell>
          <cell r="D88">
            <v>0</v>
          </cell>
          <cell r="E88">
            <v>0</v>
          </cell>
          <cell r="F88">
            <v>0</v>
          </cell>
          <cell r="G88">
            <v>24218504</v>
          </cell>
          <cell r="H88">
            <v>0</v>
          </cell>
          <cell r="I88">
            <v>0</v>
          </cell>
          <cell r="J88">
            <v>0</v>
          </cell>
          <cell r="K88">
            <v>24218504</v>
          </cell>
        </row>
        <row r="89">
          <cell r="A89" t="str">
            <v>020102 - 2 - 2 2 1 - 1</v>
          </cell>
          <cell r="B89" t="str">
            <v>Viáticos y Gastos de Viaje</v>
          </cell>
          <cell r="C89">
            <v>15000000</v>
          </cell>
          <cell r="D89">
            <v>0</v>
          </cell>
          <cell r="E89">
            <v>0</v>
          </cell>
          <cell r="F89">
            <v>0</v>
          </cell>
          <cell r="G89">
            <v>4218504</v>
          </cell>
          <cell r="H89">
            <v>0</v>
          </cell>
          <cell r="I89">
            <v>0</v>
          </cell>
          <cell r="J89">
            <v>0</v>
          </cell>
          <cell r="K89">
            <v>4218504</v>
          </cell>
        </row>
        <row r="90">
          <cell r="A90" t="str">
            <v>020102 - 2 - 2 2 2 - 1</v>
          </cell>
          <cell r="B90" t="str">
            <v>Capacitación, Bienestar Social y Estímulos</v>
          </cell>
          <cell r="C90">
            <v>20000000</v>
          </cell>
          <cell r="D90">
            <v>0</v>
          </cell>
          <cell r="E90">
            <v>0</v>
          </cell>
          <cell r="F90">
            <v>0</v>
          </cell>
          <cell r="G90">
            <v>20000000</v>
          </cell>
          <cell r="H90">
            <v>0</v>
          </cell>
          <cell r="I90">
            <v>0</v>
          </cell>
          <cell r="J90">
            <v>0</v>
          </cell>
          <cell r="K90">
            <v>20000000</v>
          </cell>
        </row>
        <row r="91">
          <cell r="A91" t="str">
            <v>2 - 3</v>
          </cell>
          <cell r="B91" t="str">
            <v>TRANSFERENCIAS</v>
          </cell>
          <cell r="C91">
            <v>20000000</v>
          </cell>
          <cell r="D91">
            <v>0</v>
          </cell>
          <cell r="E91">
            <v>0</v>
          </cell>
          <cell r="F91">
            <v>0</v>
          </cell>
          <cell r="G91">
            <v>20000000</v>
          </cell>
          <cell r="H91">
            <v>0</v>
          </cell>
          <cell r="I91">
            <v>0</v>
          </cell>
          <cell r="J91">
            <v>0</v>
          </cell>
          <cell r="K91">
            <v>20000000</v>
          </cell>
        </row>
        <row r="92">
          <cell r="A92" t="str">
            <v>020102 - 2 - 3 1 - 1</v>
          </cell>
          <cell r="B92" t="str">
            <v>Sentencias y Conciliaciones</v>
          </cell>
          <cell r="C92">
            <v>20000000</v>
          </cell>
          <cell r="D92">
            <v>0</v>
          </cell>
          <cell r="E92">
            <v>0</v>
          </cell>
          <cell r="F92">
            <v>0</v>
          </cell>
          <cell r="G92">
            <v>20000000</v>
          </cell>
          <cell r="H92">
            <v>0</v>
          </cell>
          <cell r="I92">
            <v>0</v>
          </cell>
          <cell r="J92">
            <v>0</v>
          </cell>
          <cell r="K92">
            <v>20000000</v>
          </cell>
        </row>
        <row r="93">
          <cell r="A93" t="str">
            <v>2 - 4</v>
          </cell>
          <cell r="B93" t="str">
            <v>SERVICIOS PERSONALES INDIRECTOS</v>
          </cell>
          <cell r="C93">
            <v>100000000</v>
          </cell>
          <cell r="D93">
            <v>0</v>
          </cell>
          <cell r="E93">
            <v>0</v>
          </cell>
          <cell r="F93">
            <v>0</v>
          </cell>
          <cell r="G93">
            <v>4748500</v>
          </cell>
          <cell r="H93">
            <v>0</v>
          </cell>
          <cell r="I93">
            <v>0</v>
          </cell>
          <cell r="J93">
            <v>0</v>
          </cell>
          <cell r="K93">
            <v>4748500</v>
          </cell>
        </row>
        <row r="94">
          <cell r="A94" t="str">
            <v>020102 - 2 - 4 3 - 1</v>
          </cell>
          <cell r="B94" t="str">
            <v>Honorarios (Concurso Docentes)</v>
          </cell>
          <cell r="C94">
            <v>100000000</v>
          </cell>
          <cell r="D94">
            <v>0</v>
          </cell>
          <cell r="E94">
            <v>0</v>
          </cell>
          <cell r="F94">
            <v>0</v>
          </cell>
          <cell r="G94">
            <v>4748500</v>
          </cell>
          <cell r="H94">
            <v>0</v>
          </cell>
          <cell r="I94">
            <v>0</v>
          </cell>
          <cell r="J94">
            <v>0</v>
          </cell>
          <cell r="K94">
            <v>4748500</v>
          </cell>
        </row>
        <row r="95">
          <cell r="B95" t="str">
            <v>PAGO DE SALARIOS, PRESTACIONES SOCIALES, SEGURIDAD SOCIAL Y TRANSF. DE NOMINA PERSONAL DIRECTIVO DOC</v>
          </cell>
          <cell r="C95">
            <v>20794729571</v>
          </cell>
          <cell r="D95">
            <v>0</v>
          </cell>
          <cell r="E95">
            <v>0</v>
          </cell>
          <cell r="F95">
            <v>40006534</v>
          </cell>
          <cell r="G95">
            <v>951930243</v>
          </cell>
          <cell r="H95">
            <v>0</v>
          </cell>
          <cell r="I95">
            <v>0</v>
          </cell>
          <cell r="J95">
            <v>94906534</v>
          </cell>
          <cell r="K95">
            <v>1006830243</v>
          </cell>
        </row>
        <row r="96">
          <cell r="A96" t="str">
            <v>2 -</v>
          </cell>
          <cell r="B96" t="str">
            <v>GASTOS</v>
          </cell>
          <cell r="C96">
            <v>20794729571</v>
          </cell>
          <cell r="D96">
            <v>0</v>
          </cell>
          <cell r="E96">
            <v>0</v>
          </cell>
          <cell r="F96">
            <v>40006534</v>
          </cell>
          <cell r="G96">
            <v>951930243</v>
          </cell>
          <cell r="H96">
            <v>0</v>
          </cell>
          <cell r="I96">
            <v>0</v>
          </cell>
          <cell r="J96">
            <v>94906534</v>
          </cell>
          <cell r="K96">
            <v>1006830243</v>
          </cell>
        </row>
        <row r="97">
          <cell r="A97" t="str">
            <v>2 - 1</v>
          </cell>
          <cell r="B97" t="str">
            <v>GASTOS DE PERSONAL</v>
          </cell>
          <cell r="C97">
            <v>20634728571</v>
          </cell>
          <cell r="D97">
            <v>0</v>
          </cell>
          <cell r="E97">
            <v>0</v>
          </cell>
          <cell r="F97">
            <v>40006534</v>
          </cell>
          <cell r="G97">
            <v>827357109</v>
          </cell>
          <cell r="H97">
            <v>0</v>
          </cell>
          <cell r="I97">
            <v>0</v>
          </cell>
          <cell r="J97">
            <v>94906534</v>
          </cell>
          <cell r="K97">
            <v>882257109</v>
          </cell>
        </row>
        <row r="98">
          <cell r="A98" t="str">
            <v>2 - 1 1</v>
          </cell>
          <cell r="B98" t="str">
            <v>SERVICIOS PERSONALES ASOCIADOS A LA NOMINA</v>
          </cell>
          <cell r="C98">
            <v>16605100000</v>
          </cell>
          <cell r="D98">
            <v>0</v>
          </cell>
          <cell r="E98">
            <v>0</v>
          </cell>
          <cell r="F98">
            <v>40002334</v>
          </cell>
          <cell r="G98">
            <v>622678852</v>
          </cell>
          <cell r="H98">
            <v>0</v>
          </cell>
          <cell r="I98">
            <v>0</v>
          </cell>
          <cell r="J98">
            <v>94902334</v>
          </cell>
          <cell r="K98">
            <v>677578852</v>
          </cell>
        </row>
        <row r="99">
          <cell r="A99" t="str">
            <v>2 - 1 1 1</v>
          </cell>
          <cell r="B99" t="str">
            <v>SUELDOS DE PERSONAL DE NOMINA</v>
          </cell>
          <cell r="C99">
            <v>14100000000</v>
          </cell>
          <cell r="D99">
            <v>0</v>
          </cell>
          <cell r="E99">
            <v>0</v>
          </cell>
          <cell r="F99">
            <v>21163360</v>
          </cell>
          <cell r="G99">
            <v>317132565</v>
          </cell>
          <cell r="H99">
            <v>0</v>
          </cell>
          <cell r="I99">
            <v>0</v>
          </cell>
          <cell r="J99">
            <v>21163360</v>
          </cell>
          <cell r="K99">
            <v>317132565</v>
          </cell>
        </row>
        <row r="100">
          <cell r="A100" t="str">
            <v>020103 - 2 - 1 1 1 1 - 1</v>
          </cell>
          <cell r="B100" t="str">
            <v>Sueldos - Con Situación de Fondos</v>
          </cell>
          <cell r="C100">
            <v>9900000000</v>
          </cell>
          <cell r="D100">
            <v>0</v>
          </cell>
          <cell r="E100">
            <v>0</v>
          </cell>
          <cell r="F100">
            <v>0</v>
          </cell>
          <cell r="G100">
            <v>304540660</v>
          </cell>
          <cell r="H100">
            <v>0</v>
          </cell>
          <cell r="I100">
            <v>0</v>
          </cell>
          <cell r="J100">
            <v>0</v>
          </cell>
          <cell r="K100">
            <v>304540660</v>
          </cell>
        </row>
        <row r="101">
          <cell r="A101" t="str">
            <v>020103 - 2 - 1 1 1 2 - 1</v>
          </cell>
          <cell r="B101" t="str">
            <v>Descuento Aporte Laboral</v>
          </cell>
          <cell r="C101">
            <v>1000000000</v>
          </cell>
          <cell r="D101">
            <v>0</v>
          </cell>
          <cell r="E101">
            <v>0</v>
          </cell>
          <cell r="F101">
            <v>21163360</v>
          </cell>
          <cell r="G101">
            <v>0</v>
          </cell>
          <cell r="H101">
            <v>0</v>
          </cell>
          <cell r="I101">
            <v>0</v>
          </cell>
          <cell r="J101">
            <v>21163360</v>
          </cell>
          <cell r="K101">
            <v>0</v>
          </cell>
        </row>
        <row r="102">
          <cell r="A102" t="str">
            <v>020103 - 2 - 1 1 1 3 - 1</v>
          </cell>
          <cell r="B102" t="str">
            <v>Sobresueldos - Con Situación de Fondos</v>
          </cell>
          <cell r="C102">
            <v>3200000000</v>
          </cell>
          <cell r="D102">
            <v>0</v>
          </cell>
          <cell r="E102">
            <v>0</v>
          </cell>
          <cell r="F102">
            <v>0</v>
          </cell>
          <cell r="G102">
            <v>12591905</v>
          </cell>
          <cell r="H102">
            <v>0</v>
          </cell>
          <cell r="I102">
            <v>0</v>
          </cell>
          <cell r="J102">
            <v>0</v>
          </cell>
          <cell r="K102">
            <v>12591905</v>
          </cell>
        </row>
        <row r="103">
          <cell r="A103" t="str">
            <v>2 - 1 1 2</v>
          </cell>
          <cell r="B103" t="str">
            <v>HORAS EXTRAS Y DIAS FESTIVOS</v>
          </cell>
          <cell r="C103">
            <v>40000000</v>
          </cell>
          <cell r="D103">
            <v>0</v>
          </cell>
          <cell r="E103">
            <v>0</v>
          </cell>
          <cell r="F103">
            <v>2041610</v>
          </cell>
          <cell r="G103">
            <v>0</v>
          </cell>
          <cell r="H103">
            <v>0</v>
          </cell>
          <cell r="I103">
            <v>0</v>
          </cell>
          <cell r="J103">
            <v>2041610</v>
          </cell>
          <cell r="K103">
            <v>0</v>
          </cell>
        </row>
        <row r="104">
          <cell r="A104" t="str">
            <v>020103 - 2 - 1 1 2 1 - 1</v>
          </cell>
          <cell r="B104" t="str">
            <v>Horas Extras y Días Festivos - CSF</v>
          </cell>
          <cell r="C104">
            <v>40000000</v>
          </cell>
          <cell r="D104">
            <v>0</v>
          </cell>
          <cell r="E104">
            <v>0</v>
          </cell>
          <cell r="F104">
            <v>2041610</v>
          </cell>
          <cell r="G104">
            <v>0</v>
          </cell>
          <cell r="H104">
            <v>0</v>
          </cell>
          <cell r="I104">
            <v>0</v>
          </cell>
          <cell r="J104">
            <v>2041610</v>
          </cell>
          <cell r="K104">
            <v>0</v>
          </cell>
        </row>
        <row r="105">
          <cell r="A105" t="str">
            <v>2 - 1 1 5</v>
          </cell>
          <cell r="B105" t="str">
            <v>OTROS GASTOS POR SERVICIOS PERSONALES</v>
          </cell>
          <cell r="C105">
            <v>2465100000</v>
          </cell>
          <cell r="D105">
            <v>0</v>
          </cell>
          <cell r="E105">
            <v>0</v>
          </cell>
          <cell r="F105">
            <v>16797364</v>
          </cell>
          <cell r="G105">
            <v>305546287</v>
          </cell>
          <cell r="H105">
            <v>0</v>
          </cell>
          <cell r="I105">
            <v>0</v>
          </cell>
          <cell r="J105">
            <v>71697364</v>
          </cell>
          <cell r="K105">
            <v>360446287</v>
          </cell>
        </row>
        <row r="106">
          <cell r="A106" t="str">
            <v>020103 - 2 - 1 1 5 1 - 1</v>
          </cell>
          <cell r="B106" t="str">
            <v>Subsidio o Prima de Alimentación</v>
          </cell>
          <cell r="C106">
            <v>30000000</v>
          </cell>
          <cell r="D106">
            <v>0</v>
          </cell>
          <cell r="E106">
            <v>0</v>
          </cell>
          <cell r="F106">
            <v>0</v>
          </cell>
          <cell r="G106">
            <v>14010625</v>
          </cell>
          <cell r="H106">
            <v>0</v>
          </cell>
          <cell r="I106">
            <v>0</v>
          </cell>
          <cell r="J106">
            <v>0</v>
          </cell>
          <cell r="K106">
            <v>14010625</v>
          </cell>
        </row>
        <row r="107">
          <cell r="A107" t="str">
            <v>020103 - 2 - 1 1 5 2 - 1</v>
          </cell>
          <cell r="B107" t="str">
            <v>Auxilio de Transporte</v>
          </cell>
          <cell r="C107">
            <v>10000000</v>
          </cell>
          <cell r="D107">
            <v>0</v>
          </cell>
          <cell r="E107">
            <v>0</v>
          </cell>
          <cell r="F107">
            <v>0</v>
          </cell>
          <cell r="G107">
            <v>8857900</v>
          </cell>
          <cell r="H107">
            <v>0</v>
          </cell>
          <cell r="I107">
            <v>0</v>
          </cell>
          <cell r="J107">
            <v>0</v>
          </cell>
          <cell r="K107">
            <v>8857900</v>
          </cell>
        </row>
        <row r="108">
          <cell r="A108" t="str">
            <v>020103 - 2 - 1 1 5 5 - 1</v>
          </cell>
          <cell r="B108" t="str">
            <v>Prima de Vacaciones</v>
          </cell>
          <cell r="C108">
            <v>570000000</v>
          </cell>
          <cell r="D108">
            <v>0</v>
          </cell>
          <cell r="E108">
            <v>0</v>
          </cell>
          <cell r="F108">
            <v>0</v>
          </cell>
          <cell r="G108">
            <v>2134158</v>
          </cell>
          <cell r="H108">
            <v>0</v>
          </cell>
          <cell r="I108">
            <v>0</v>
          </cell>
          <cell r="J108">
            <v>0</v>
          </cell>
          <cell r="K108">
            <v>2134158</v>
          </cell>
        </row>
        <row r="109">
          <cell r="A109" t="str">
            <v>020103 - 2 - 1 1 5 6 - 1</v>
          </cell>
          <cell r="B109" t="str">
            <v>Prima de Navidad</v>
          </cell>
          <cell r="C109">
            <v>1490000000</v>
          </cell>
          <cell r="D109">
            <v>0</v>
          </cell>
          <cell r="E109">
            <v>0</v>
          </cell>
          <cell r="F109">
            <v>0</v>
          </cell>
          <cell r="G109">
            <v>258781030</v>
          </cell>
          <cell r="H109">
            <v>0</v>
          </cell>
          <cell r="I109">
            <v>0</v>
          </cell>
          <cell r="J109">
            <v>0</v>
          </cell>
          <cell r="K109">
            <v>283781030</v>
          </cell>
        </row>
        <row r="110">
          <cell r="A110" t="str">
            <v>020103 - 2 - 1 1 5 9 - 1</v>
          </cell>
          <cell r="B110" t="str">
            <v>Auxilio de Movilización</v>
          </cell>
          <cell r="C110">
            <v>100000</v>
          </cell>
          <cell r="D110">
            <v>0</v>
          </cell>
          <cell r="E110">
            <v>0</v>
          </cell>
          <cell r="F110">
            <v>0</v>
          </cell>
          <cell r="G110">
            <v>6710454</v>
          </cell>
          <cell r="H110">
            <v>0</v>
          </cell>
          <cell r="I110">
            <v>0</v>
          </cell>
          <cell r="J110">
            <v>29900000</v>
          </cell>
          <cell r="K110">
            <v>6710454</v>
          </cell>
        </row>
        <row r="111">
          <cell r="A111" t="str">
            <v>020103 - 2 - 1 1 5 10 - 1</v>
          </cell>
          <cell r="B111" t="str">
            <v>Otras Primas</v>
          </cell>
          <cell r="C111">
            <v>30000000</v>
          </cell>
          <cell r="D111">
            <v>0</v>
          </cell>
          <cell r="E111">
            <v>0</v>
          </cell>
          <cell r="F111">
            <v>0</v>
          </cell>
          <cell r="G111">
            <v>52120</v>
          </cell>
          <cell r="H111">
            <v>0</v>
          </cell>
          <cell r="I111">
            <v>0</v>
          </cell>
          <cell r="J111">
            <v>0</v>
          </cell>
          <cell r="K111">
            <v>29952120</v>
          </cell>
        </row>
        <row r="112">
          <cell r="A112" t="str">
            <v>020103 - 2 - 1 1 5 11 - 1</v>
          </cell>
          <cell r="B112" t="str">
            <v>Auxilio Funerario</v>
          </cell>
          <cell r="C112">
            <v>15000000</v>
          </cell>
          <cell r="D112">
            <v>0</v>
          </cell>
          <cell r="E112">
            <v>0</v>
          </cell>
          <cell r="F112">
            <v>0</v>
          </cell>
          <cell r="G112">
            <v>15000000</v>
          </cell>
          <cell r="H112">
            <v>0</v>
          </cell>
          <cell r="I112">
            <v>0</v>
          </cell>
          <cell r="J112">
            <v>0</v>
          </cell>
          <cell r="K112">
            <v>15000000</v>
          </cell>
        </row>
        <row r="113">
          <cell r="A113" t="str">
            <v>020103 - 2 - 1 1 5 12 - 1</v>
          </cell>
          <cell r="B113" t="str">
            <v>Zonas de Difícil Acceso</v>
          </cell>
          <cell r="C113">
            <v>320000000</v>
          </cell>
          <cell r="D113">
            <v>0</v>
          </cell>
          <cell r="E113">
            <v>0</v>
          </cell>
          <cell r="F113">
            <v>16797364</v>
          </cell>
          <cell r="G113">
            <v>0</v>
          </cell>
          <cell r="H113">
            <v>0</v>
          </cell>
          <cell r="I113">
            <v>0</v>
          </cell>
          <cell r="J113">
            <v>41797364</v>
          </cell>
          <cell r="K113">
            <v>0</v>
          </cell>
        </row>
        <row r="114">
          <cell r="A114" t="str">
            <v>2 - 1 2</v>
          </cell>
          <cell r="B114" t="str">
            <v>CONTRIBUCIONES INHERENTES A LA NOMINA</v>
          </cell>
          <cell r="C114">
            <v>3925000000</v>
          </cell>
          <cell r="D114">
            <v>0</v>
          </cell>
          <cell r="E114">
            <v>0</v>
          </cell>
          <cell r="F114">
            <v>4200</v>
          </cell>
          <cell r="G114">
            <v>100049686</v>
          </cell>
          <cell r="H114">
            <v>0</v>
          </cell>
          <cell r="I114">
            <v>0</v>
          </cell>
          <cell r="J114">
            <v>4200</v>
          </cell>
          <cell r="K114">
            <v>100049686</v>
          </cell>
        </row>
        <row r="115">
          <cell r="A115" t="str">
            <v>2 - 1 2 1</v>
          </cell>
          <cell r="B115" t="str">
            <v>CONTRIBUCIONES INHERENTES A LA NOMINA SECTOR PRIVADO</v>
          </cell>
          <cell r="C115">
            <v>620000000</v>
          </cell>
          <cell r="D115">
            <v>0</v>
          </cell>
          <cell r="E115">
            <v>0</v>
          </cell>
          <cell r="F115">
            <v>0</v>
          </cell>
          <cell r="G115">
            <v>27303500</v>
          </cell>
          <cell r="H115">
            <v>0</v>
          </cell>
          <cell r="I115">
            <v>0</v>
          </cell>
          <cell r="J115">
            <v>0</v>
          </cell>
          <cell r="K115">
            <v>27303500</v>
          </cell>
        </row>
        <row r="116">
          <cell r="A116" t="str">
            <v>020103 - 2 - 1 2 1 1 - 1</v>
          </cell>
          <cell r="B116" t="str">
            <v>Caja de Compensación Familiar</v>
          </cell>
          <cell r="C116">
            <v>620000000</v>
          </cell>
          <cell r="D116">
            <v>0</v>
          </cell>
          <cell r="E116">
            <v>0</v>
          </cell>
          <cell r="F116">
            <v>0</v>
          </cell>
          <cell r="G116">
            <v>27303500</v>
          </cell>
          <cell r="H116">
            <v>0</v>
          </cell>
          <cell r="I116">
            <v>0</v>
          </cell>
          <cell r="J116">
            <v>0</v>
          </cell>
          <cell r="K116">
            <v>27303500</v>
          </cell>
        </row>
        <row r="117">
          <cell r="A117" t="str">
            <v>2 - 1 2 2</v>
          </cell>
          <cell r="B117" t="str">
            <v>CONTRIBUCIONES INHERENTES A AL NOMINA SECTOR PUBLICO</v>
          </cell>
          <cell r="C117">
            <v>3305000000</v>
          </cell>
          <cell r="D117">
            <v>0</v>
          </cell>
          <cell r="E117">
            <v>0</v>
          </cell>
          <cell r="F117">
            <v>4200</v>
          </cell>
          <cell r="G117">
            <v>72746186</v>
          </cell>
          <cell r="H117">
            <v>0</v>
          </cell>
          <cell r="I117">
            <v>0</v>
          </cell>
          <cell r="J117">
            <v>4200</v>
          </cell>
          <cell r="K117">
            <v>72746186</v>
          </cell>
        </row>
        <row r="118">
          <cell r="A118" t="str">
            <v>020103 - 2 - 1 2 2 1 - 1</v>
          </cell>
          <cell r="B118" t="str">
            <v>Servicio Nacional de Aprendizaje SENA</v>
          </cell>
          <cell r="C118">
            <v>77500000</v>
          </cell>
          <cell r="D118">
            <v>0</v>
          </cell>
          <cell r="E118">
            <v>0</v>
          </cell>
          <cell r="F118">
            <v>0</v>
          </cell>
          <cell r="G118">
            <v>3441800</v>
          </cell>
          <cell r="H118">
            <v>0</v>
          </cell>
          <cell r="I118">
            <v>0</v>
          </cell>
          <cell r="J118">
            <v>0</v>
          </cell>
          <cell r="K118">
            <v>3441800</v>
          </cell>
        </row>
        <row r="119">
          <cell r="A119" t="str">
            <v>020103 - 2 - 1 2 2 2 - 1</v>
          </cell>
          <cell r="B119" t="str">
            <v>Instituto Colombiano de Bienestar Familiar ICBF</v>
          </cell>
          <cell r="C119">
            <v>465000000</v>
          </cell>
          <cell r="D119">
            <v>0</v>
          </cell>
          <cell r="E119">
            <v>0</v>
          </cell>
          <cell r="F119">
            <v>0</v>
          </cell>
          <cell r="G119">
            <v>20507900</v>
          </cell>
          <cell r="H119">
            <v>0</v>
          </cell>
          <cell r="I119">
            <v>0</v>
          </cell>
          <cell r="J119">
            <v>0</v>
          </cell>
          <cell r="K119">
            <v>20507900</v>
          </cell>
        </row>
        <row r="120">
          <cell r="A120" t="str">
            <v>020103 - 2 - 1 2 2 3 - 1</v>
          </cell>
          <cell r="B120" t="str">
            <v>Escuelas Industriales e Institutos Técnicos</v>
          </cell>
          <cell r="C120">
            <v>155000000</v>
          </cell>
          <cell r="D120">
            <v>0</v>
          </cell>
          <cell r="E120">
            <v>0</v>
          </cell>
          <cell r="F120">
            <v>0</v>
          </cell>
          <cell r="G120">
            <v>6862100</v>
          </cell>
          <cell r="H120">
            <v>0</v>
          </cell>
          <cell r="I120">
            <v>0</v>
          </cell>
          <cell r="J120">
            <v>0</v>
          </cell>
          <cell r="K120">
            <v>6862100</v>
          </cell>
        </row>
        <row r="121">
          <cell r="A121" t="str">
            <v>020103 - 2 - 1 2 2 4 - 1</v>
          </cell>
          <cell r="B121" t="str">
            <v>Escuela Superior de Administración Pública ESAP</v>
          </cell>
          <cell r="C121">
            <v>77500000</v>
          </cell>
          <cell r="D121">
            <v>0</v>
          </cell>
          <cell r="E121">
            <v>0</v>
          </cell>
          <cell r="F121">
            <v>4200</v>
          </cell>
          <cell r="G121">
            <v>3446000</v>
          </cell>
          <cell r="H121">
            <v>0</v>
          </cell>
          <cell r="I121">
            <v>0</v>
          </cell>
          <cell r="J121">
            <v>4200</v>
          </cell>
          <cell r="K121">
            <v>3446000</v>
          </cell>
        </row>
        <row r="122">
          <cell r="A122" t="str">
            <v>020103 - 2 - 1 2 2 9 - 1</v>
          </cell>
          <cell r="B122" t="str">
            <v>Aportes Cesantía - SSF</v>
          </cell>
          <cell r="C122">
            <v>1340000000</v>
          </cell>
          <cell r="D122">
            <v>0</v>
          </cell>
          <cell r="E122">
            <v>0</v>
          </cell>
          <cell r="F122">
            <v>0</v>
          </cell>
          <cell r="G122">
            <v>26199171</v>
          </cell>
          <cell r="H122">
            <v>0</v>
          </cell>
          <cell r="I122">
            <v>0</v>
          </cell>
          <cell r="J122">
            <v>0</v>
          </cell>
          <cell r="K122">
            <v>26199171</v>
          </cell>
        </row>
        <row r="123">
          <cell r="A123" t="str">
            <v>020103 - 2 - 1 2 2 10 - 1</v>
          </cell>
          <cell r="B123" t="str">
            <v>Previsión Social - SSF</v>
          </cell>
          <cell r="C123">
            <v>1190000000</v>
          </cell>
          <cell r="D123">
            <v>0</v>
          </cell>
          <cell r="E123">
            <v>0</v>
          </cell>
          <cell r="F123">
            <v>0</v>
          </cell>
          <cell r="G123">
            <v>12289215</v>
          </cell>
          <cell r="H123">
            <v>0</v>
          </cell>
          <cell r="I123">
            <v>0</v>
          </cell>
          <cell r="J123">
            <v>0</v>
          </cell>
          <cell r="K123">
            <v>12289215</v>
          </cell>
        </row>
        <row r="124">
          <cell r="A124" t="str">
            <v>2 - 1 4</v>
          </cell>
          <cell r="B124" t="str">
            <v>PROVISIÓN ASCENSOS EN EL ESCALAFÓN</v>
          </cell>
          <cell r="C124">
            <v>104628571</v>
          </cell>
          <cell r="D124">
            <v>0</v>
          </cell>
          <cell r="E124">
            <v>0</v>
          </cell>
          <cell r="F124">
            <v>0</v>
          </cell>
          <cell r="G124">
            <v>104628571</v>
          </cell>
          <cell r="H124">
            <v>0</v>
          </cell>
          <cell r="I124">
            <v>0</v>
          </cell>
          <cell r="J124">
            <v>0</v>
          </cell>
          <cell r="K124">
            <v>104628571</v>
          </cell>
        </row>
        <row r="125">
          <cell r="A125" t="str">
            <v>020103 - 2 - 1 4 4 - 1</v>
          </cell>
          <cell r="B125" t="str">
            <v>Provisión Ascensos en el Escalafón</v>
          </cell>
          <cell r="C125">
            <v>104628571</v>
          </cell>
          <cell r="D125">
            <v>0</v>
          </cell>
          <cell r="E125">
            <v>0</v>
          </cell>
          <cell r="F125">
            <v>0</v>
          </cell>
          <cell r="G125">
            <v>104628571</v>
          </cell>
          <cell r="H125">
            <v>0</v>
          </cell>
          <cell r="I125">
            <v>0</v>
          </cell>
          <cell r="J125">
            <v>0</v>
          </cell>
          <cell r="K125">
            <v>104628571</v>
          </cell>
        </row>
        <row r="126">
          <cell r="A126" t="str">
            <v>2 - 2</v>
          </cell>
          <cell r="B126" t="str">
            <v>GASTOS GENERALES</v>
          </cell>
          <cell r="C126">
            <v>140000000</v>
          </cell>
          <cell r="D126">
            <v>0</v>
          </cell>
          <cell r="E126">
            <v>0</v>
          </cell>
          <cell r="F126">
            <v>0</v>
          </cell>
          <cell r="G126">
            <v>104572134</v>
          </cell>
          <cell r="H126">
            <v>0</v>
          </cell>
          <cell r="I126">
            <v>0</v>
          </cell>
          <cell r="J126">
            <v>0</v>
          </cell>
          <cell r="K126">
            <v>104572134</v>
          </cell>
        </row>
        <row r="127">
          <cell r="A127" t="str">
            <v>2 - 2 2</v>
          </cell>
          <cell r="B127" t="str">
            <v>ADQUISICIÓN DE SERVICIOS</v>
          </cell>
          <cell r="C127">
            <v>140000000</v>
          </cell>
          <cell r="D127">
            <v>0</v>
          </cell>
          <cell r="E127">
            <v>0</v>
          </cell>
          <cell r="F127">
            <v>0</v>
          </cell>
          <cell r="G127">
            <v>104572134</v>
          </cell>
          <cell r="H127">
            <v>0</v>
          </cell>
          <cell r="I127">
            <v>0</v>
          </cell>
          <cell r="J127">
            <v>0</v>
          </cell>
          <cell r="K127">
            <v>104572134</v>
          </cell>
        </row>
        <row r="128">
          <cell r="A128" t="str">
            <v>020103 - 2 - 2 2 1 - 1</v>
          </cell>
          <cell r="B128" t="str">
            <v>Viáticos y Gastos de Viaje</v>
          </cell>
          <cell r="C128">
            <v>120000000</v>
          </cell>
          <cell r="D128">
            <v>0</v>
          </cell>
          <cell r="E128">
            <v>0</v>
          </cell>
          <cell r="F128">
            <v>0</v>
          </cell>
          <cell r="G128">
            <v>84572134</v>
          </cell>
          <cell r="H128">
            <v>0</v>
          </cell>
          <cell r="I128">
            <v>0</v>
          </cell>
          <cell r="J128">
            <v>0</v>
          </cell>
          <cell r="K128">
            <v>84572134</v>
          </cell>
        </row>
        <row r="129">
          <cell r="A129" t="str">
            <v>020103 - 2 - 2 2 2 - 1</v>
          </cell>
          <cell r="B129" t="str">
            <v>Capacitación, Bienestar Social y Estímulos</v>
          </cell>
          <cell r="C129">
            <v>20000000</v>
          </cell>
          <cell r="D129">
            <v>0</v>
          </cell>
          <cell r="E129">
            <v>0</v>
          </cell>
          <cell r="F129">
            <v>0</v>
          </cell>
          <cell r="G129">
            <v>20000000</v>
          </cell>
          <cell r="H129">
            <v>0</v>
          </cell>
          <cell r="I129">
            <v>0</v>
          </cell>
          <cell r="J129">
            <v>0</v>
          </cell>
          <cell r="K129">
            <v>20000000</v>
          </cell>
        </row>
        <row r="130">
          <cell r="A130" t="str">
            <v>2 - 3</v>
          </cell>
          <cell r="B130" t="str">
            <v>TRANSFERENCIAS</v>
          </cell>
          <cell r="C130">
            <v>20000000</v>
          </cell>
          <cell r="D130">
            <v>0</v>
          </cell>
          <cell r="E130">
            <v>0</v>
          </cell>
          <cell r="F130">
            <v>0</v>
          </cell>
          <cell r="G130">
            <v>20000000</v>
          </cell>
          <cell r="H130">
            <v>0</v>
          </cell>
          <cell r="I130">
            <v>0</v>
          </cell>
          <cell r="J130">
            <v>0</v>
          </cell>
          <cell r="K130">
            <v>20000000</v>
          </cell>
        </row>
        <row r="131">
          <cell r="A131" t="str">
            <v>020103 - 2 - 3 1 - 1</v>
          </cell>
          <cell r="B131" t="str">
            <v>Sentencias y Conciliaciones</v>
          </cell>
          <cell r="C131">
            <v>20000000</v>
          </cell>
          <cell r="D131">
            <v>0</v>
          </cell>
          <cell r="E131">
            <v>0</v>
          </cell>
          <cell r="F131">
            <v>0</v>
          </cell>
          <cell r="G131">
            <v>20000000</v>
          </cell>
          <cell r="H131">
            <v>0</v>
          </cell>
          <cell r="I131">
            <v>0</v>
          </cell>
          <cell r="J131">
            <v>0</v>
          </cell>
          <cell r="K131">
            <v>20000000</v>
          </cell>
        </row>
        <row r="132">
          <cell r="A132" t="str">
            <v>2 - 4</v>
          </cell>
          <cell r="B132" t="str">
            <v>SERVICIOS PERSONALES INDIRECTOS</v>
          </cell>
          <cell r="C132">
            <v>1000</v>
          </cell>
          <cell r="D132">
            <v>0</v>
          </cell>
          <cell r="E132">
            <v>0</v>
          </cell>
          <cell r="F132">
            <v>0</v>
          </cell>
          <cell r="G132">
            <v>1000</v>
          </cell>
          <cell r="H132">
            <v>0</v>
          </cell>
          <cell r="I132">
            <v>0</v>
          </cell>
          <cell r="J132">
            <v>0</v>
          </cell>
          <cell r="K132">
            <v>1000</v>
          </cell>
        </row>
        <row r="133">
          <cell r="A133" t="str">
            <v>020103 - 2 - 4 3 - 1</v>
          </cell>
          <cell r="B133" t="str">
            <v>Honorarios (Concurso Docentes)</v>
          </cell>
          <cell r="C133">
            <v>1000</v>
          </cell>
          <cell r="D133">
            <v>0</v>
          </cell>
          <cell r="E133">
            <v>0</v>
          </cell>
          <cell r="F133">
            <v>0</v>
          </cell>
          <cell r="G133">
            <v>1000</v>
          </cell>
          <cell r="H133">
            <v>0</v>
          </cell>
          <cell r="I133">
            <v>0</v>
          </cell>
          <cell r="J133">
            <v>0</v>
          </cell>
          <cell r="K133">
            <v>1000</v>
          </cell>
        </row>
        <row r="134">
          <cell r="B134" t="str">
            <v>CONTRATACION DE LA PRESTACION DEL SERVICIO</v>
          </cell>
          <cell r="C134">
            <v>13150000000</v>
          </cell>
          <cell r="D134">
            <v>0</v>
          </cell>
          <cell r="E134">
            <v>0</v>
          </cell>
          <cell r="F134">
            <v>0</v>
          </cell>
          <cell r="G134">
            <v>1945205411</v>
          </cell>
          <cell r="H134">
            <v>0</v>
          </cell>
          <cell r="I134">
            <v>0</v>
          </cell>
          <cell r="J134">
            <v>0</v>
          </cell>
          <cell r="K134">
            <v>3472527355</v>
          </cell>
        </row>
        <row r="135">
          <cell r="A135" t="str">
            <v>2 -</v>
          </cell>
          <cell r="B135" t="str">
            <v>GASTOS</v>
          </cell>
          <cell r="C135">
            <v>13150000000</v>
          </cell>
          <cell r="D135">
            <v>0</v>
          </cell>
          <cell r="E135">
            <v>0</v>
          </cell>
          <cell r="F135">
            <v>0</v>
          </cell>
          <cell r="G135">
            <v>1945205411</v>
          </cell>
          <cell r="H135">
            <v>0</v>
          </cell>
          <cell r="I135">
            <v>0</v>
          </cell>
          <cell r="J135">
            <v>0</v>
          </cell>
          <cell r="K135">
            <v>3472527355</v>
          </cell>
        </row>
        <row r="136">
          <cell r="A136" t="str">
            <v>2 - 5</v>
          </cell>
          <cell r="B136" t="str">
            <v>CONTRATACION DE LA PRESTACION DEL SERVICIO</v>
          </cell>
          <cell r="C136">
            <v>13150000000</v>
          </cell>
          <cell r="D136">
            <v>0</v>
          </cell>
          <cell r="E136">
            <v>0</v>
          </cell>
          <cell r="F136">
            <v>0</v>
          </cell>
          <cell r="G136">
            <v>1945205411</v>
          </cell>
          <cell r="H136">
            <v>0</v>
          </cell>
          <cell r="I136">
            <v>0</v>
          </cell>
          <cell r="J136">
            <v>0</v>
          </cell>
          <cell r="K136">
            <v>3472527355</v>
          </cell>
        </row>
        <row r="137">
          <cell r="A137" t="str">
            <v>020104 - 2 - 5 4 - 1</v>
          </cell>
          <cell r="B137" t="str">
            <v>Contratación de la Prestación del Servicio Educativo</v>
          </cell>
          <cell r="C137">
            <v>12400000000</v>
          </cell>
          <cell r="D137">
            <v>0</v>
          </cell>
          <cell r="E137">
            <v>0</v>
          </cell>
          <cell r="F137">
            <v>0</v>
          </cell>
          <cell r="G137">
            <v>1758572496</v>
          </cell>
          <cell r="H137">
            <v>0</v>
          </cell>
          <cell r="I137">
            <v>0</v>
          </cell>
          <cell r="J137">
            <v>0</v>
          </cell>
          <cell r="K137">
            <v>3285894440</v>
          </cell>
        </row>
        <row r="138">
          <cell r="A138" t="str">
            <v>020104 - 2 - 5 5 - 1</v>
          </cell>
          <cell r="B138" t="str">
            <v>Administración del Servicio Educativo con las Iglesias y Confesiones Religiosas</v>
          </cell>
          <cell r="C138">
            <v>300000000</v>
          </cell>
          <cell r="D138">
            <v>0</v>
          </cell>
          <cell r="E138">
            <v>0</v>
          </cell>
          <cell r="F138">
            <v>0</v>
          </cell>
          <cell r="G138">
            <v>108820865</v>
          </cell>
          <cell r="H138">
            <v>0</v>
          </cell>
          <cell r="I138">
            <v>0</v>
          </cell>
          <cell r="J138">
            <v>0</v>
          </cell>
          <cell r="K138">
            <v>108820865</v>
          </cell>
        </row>
        <row r="139">
          <cell r="A139" t="str">
            <v>020104 - 2 - 5 6 - 1</v>
          </cell>
          <cell r="B139" t="str">
            <v>Administración del Servicio Educativo con Cabildos, Autoridades y Organizaciones Indígenas</v>
          </cell>
          <cell r="C139">
            <v>450000000</v>
          </cell>
          <cell r="D139">
            <v>0</v>
          </cell>
          <cell r="E139">
            <v>0</v>
          </cell>
          <cell r="F139">
            <v>0</v>
          </cell>
          <cell r="G139">
            <v>77812050</v>
          </cell>
          <cell r="H139">
            <v>0</v>
          </cell>
          <cell r="I139">
            <v>0</v>
          </cell>
          <cell r="J139">
            <v>0</v>
          </cell>
          <cell r="K139">
            <v>77812050</v>
          </cell>
        </row>
        <row r="140">
          <cell r="B140" t="str">
            <v>FUNCIONAMIENTO DE ESTABLECIMIENTOS EDUCATIVOS</v>
          </cell>
          <cell r="C140">
            <v>2000000000</v>
          </cell>
          <cell r="D140">
            <v>0</v>
          </cell>
          <cell r="E140">
            <v>0</v>
          </cell>
          <cell r="F140">
            <v>0</v>
          </cell>
          <cell r="G140">
            <v>496506789</v>
          </cell>
          <cell r="H140">
            <v>0</v>
          </cell>
          <cell r="I140">
            <v>0</v>
          </cell>
          <cell r="J140">
            <v>270000000</v>
          </cell>
          <cell r="K140">
            <v>496506789</v>
          </cell>
        </row>
        <row r="141">
          <cell r="A141" t="str">
            <v>2 -</v>
          </cell>
          <cell r="B141" t="str">
            <v>GASTOS</v>
          </cell>
          <cell r="C141">
            <v>2000000000</v>
          </cell>
          <cell r="D141">
            <v>0</v>
          </cell>
          <cell r="E141">
            <v>0</v>
          </cell>
          <cell r="F141">
            <v>0</v>
          </cell>
          <cell r="G141">
            <v>496506789</v>
          </cell>
          <cell r="H141">
            <v>0</v>
          </cell>
          <cell r="I141">
            <v>0</v>
          </cell>
          <cell r="J141">
            <v>270000000</v>
          </cell>
          <cell r="K141">
            <v>496506789</v>
          </cell>
        </row>
        <row r="142">
          <cell r="A142" t="str">
            <v>2 - 6</v>
          </cell>
          <cell r="B142" t="str">
            <v>FUNCIONAMIENTO DE LOS ESTABLECIMIENTOS EDUCATIVOS</v>
          </cell>
          <cell r="C142">
            <v>2000000000</v>
          </cell>
          <cell r="D142">
            <v>0</v>
          </cell>
          <cell r="E142">
            <v>0</v>
          </cell>
          <cell r="F142">
            <v>0</v>
          </cell>
          <cell r="G142">
            <v>496506789</v>
          </cell>
          <cell r="H142">
            <v>0</v>
          </cell>
          <cell r="I142">
            <v>0</v>
          </cell>
          <cell r="J142">
            <v>270000000</v>
          </cell>
          <cell r="K142">
            <v>496506789</v>
          </cell>
        </row>
        <row r="143">
          <cell r="A143" t="str">
            <v>020106 - 2 - 6 1 - 1</v>
          </cell>
          <cell r="B143" t="str">
            <v>Servicios de Aseo y Vigilancia</v>
          </cell>
          <cell r="C143">
            <v>1700000000</v>
          </cell>
          <cell r="D143">
            <v>0</v>
          </cell>
          <cell r="E143">
            <v>0</v>
          </cell>
          <cell r="F143">
            <v>0</v>
          </cell>
          <cell r="G143">
            <v>448142715</v>
          </cell>
          <cell r="H143">
            <v>0</v>
          </cell>
          <cell r="I143">
            <v>0</v>
          </cell>
          <cell r="J143">
            <v>270000000</v>
          </cell>
          <cell r="K143">
            <v>448142715</v>
          </cell>
        </row>
        <row r="144">
          <cell r="A144" t="str">
            <v>020106 - 2 - 6 2 - 1</v>
          </cell>
          <cell r="B144" t="str">
            <v>Arrendamientos</v>
          </cell>
          <cell r="C144">
            <v>300000000</v>
          </cell>
          <cell r="D144">
            <v>0</v>
          </cell>
          <cell r="E144">
            <v>0</v>
          </cell>
          <cell r="F144">
            <v>0</v>
          </cell>
          <cell r="G144">
            <v>48364074</v>
          </cell>
          <cell r="H144">
            <v>0</v>
          </cell>
          <cell r="I144">
            <v>0</v>
          </cell>
          <cell r="J144">
            <v>0</v>
          </cell>
          <cell r="K144">
            <v>48364074</v>
          </cell>
        </row>
        <row r="145">
          <cell r="B145" t="str">
            <v>OTROS PROYECTOS PARA COBERTURA</v>
          </cell>
          <cell r="C145">
            <v>8286595156</v>
          </cell>
          <cell r="D145">
            <v>0</v>
          </cell>
          <cell r="E145">
            <v>0</v>
          </cell>
          <cell r="F145">
            <v>0</v>
          </cell>
          <cell r="G145">
            <v>7541799714</v>
          </cell>
          <cell r="H145">
            <v>0</v>
          </cell>
          <cell r="I145">
            <v>0</v>
          </cell>
          <cell r="J145">
            <v>161014820</v>
          </cell>
          <cell r="K145">
            <v>7645492590</v>
          </cell>
        </row>
        <row r="146">
          <cell r="A146" t="str">
            <v>2 -</v>
          </cell>
          <cell r="B146" t="str">
            <v>GASTOS</v>
          </cell>
          <cell r="C146">
            <v>8286595156</v>
          </cell>
          <cell r="D146">
            <v>0</v>
          </cell>
          <cell r="E146">
            <v>0</v>
          </cell>
          <cell r="F146">
            <v>0</v>
          </cell>
          <cell r="G146">
            <v>7541799714</v>
          </cell>
          <cell r="H146">
            <v>0</v>
          </cell>
          <cell r="I146">
            <v>0</v>
          </cell>
          <cell r="J146">
            <v>161014820</v>
          </cell>
          <cell r="K146">
            <v>7645492590</v>
          </cell>
        </row>
        <row r="147">
          <cell r="A147" t="str">
            <v>2 - 7</v>
          </cell>
          <cell r="B147" t="str">
            <v>OTROS PROYECTOS PARA COBERTURA</v>
          </cell>
          <cell r="C147">
            <v>8286595156</v>
          </cell>
          <cell r="D147">
            <v>0</v>
          </cell>
          <cell r="E147">
            <v>0</v>
          </cell>
          <cell r="F147">
            <v>0</v>
          </cell>
          <cell r="G147">
            <v>7541799714</v>
          </cell>
          <cell r="H147">
            <v>0</v>
          </cell>
          <cell r="I147">
            <v>0</v>
          </cell>
          <cell r="J147">
            <v>161014820</v>
          </cell>
          <cell r="K147">
            <v>7645492590</v>
          </cell>
        </row>
        <row r="148">
          <cell r="A148" t="str">
            <v>2 - 7 1</v>
          </cell>
          <cell r="B148" t="str">
            <v>APOYO LOGÍSTICO</v>
          </cell>
          <cell r="C148">
            <v>65000000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</row>
        <row r="149">
          <cell r="A149" t="str">
            <v>020107 - 2 - 7 1 1 - 1</v>
          </cell>
          <cell r="B149" t="str">
            <v>Gastos y Comisiones Bancarias</v>
          </cell>
          <cell r="C149">
            <v>65000000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</row>
        <row r="150">
          <cell r="A150" t="str">
            <v>2 - 7 2</v>
          </cell>
          <cell r="B150" t="str">
            <v>AMPLIACIÓN DE COBERTURA PARA ATENDER POBLACIÓN VULNERABLE  DE JÓVENES Y ADULTOS</v>
          </cell>
          <cell r="C150">
            <v>7580288100</v>
          </cell>
          <cell r="D150">
            <v>0</v>
          </cell>
          <cell r="E150">
            <v>0</v>
          </cell>
          <cell r="F150">
            <v>0</v>
          </cell>
          <cell r="G150">
            <v>7541799714</v>
          </cell>
          <cell r="H150">
            <v>0</v>
          </cell>
          <cell r="I150">
            <v>0</v>
          </cell>
          <cell r="J150">
            <v>0</v>
          </cell>
          <cell r="K150">
            <v>7541799714</v>
          </cell>
        </row>
        <row r="151">
          <cell r="A151" t="str">
            <v>020107 - 2 - 7 2 1 - 1</v>
          </cell>
          <cell r="B151" t="str">
            <v>Ampliación de Cobertura para atender Población Vulnerable Ciclo II al IV</v>
          </cell>
          <cell r="C151">
            <v>7580288100</v>
          </cell>
          <cell r="D151">
            <v>0</v>
          </cell>
          <cell r="E151">
            <v>0</v>
          </cell>
          <cell r="F151">
            <v>0</v>
          </cell>
          <cell r="G151">
            <v>7541799714</v>
          </cell>
          <cell r="H151">
            <v>0</v>
          </cell>
          <cell r="I151">
            <v>0</v>
          </cell>
          <cell r="J151">
            <v>0</v>
          </cell>
          <cell r="K151">
            <v>7541799714</v>
          </cell>
        </row>
        <row r="152">
          <cell r="A152" t="str">
            <v>2 - 7 3</v>
          </cell>
          <cell r="B152" t="str">
            <v>ATENCION A POBLACION CON NECESIDADES ESPECIALES O DISCAPACIDADES</v>
          </cell>
          <cell r="C152">
            <v>641307056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161014820</v>
          </cell>
          <cell r="K152">
            <v>103692876</v>
          </cell>
        </row>
        <row r="153">
          <cell r="A153" t="str">
            <v>020107 - 2 - 7 3 5 - 1</v>
          </cell>
          <cell r="B153" t="str">
            <v>Atención a Población con Necesidades Especiales o Discapacidades</v>
          </cell>
          <cell r="C153">
            <v>520000000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103692876</v>
          </cell>
          <cell r="K153">
            <v>0</v>
          </cell>
        </row>
        <row r="154">
          <cell r="A154" t="str">
            <v>2 - 7 3 11</v>
          </cell>
          <cell r="B154" t="str">
            <v>NECESIDADES EDUCATIVAS ESPECIALES (NEE)</v>
          </cell>
          <cell r="C154">
            <v>121307056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57321944</v>
          </cell>
          <cell r="K154">
            <v>103692876</v>
          </cell>
        </row>
        <row r="155">
          <cell r="A155" t="str">
            <v>020107 - 2 - 7 3 11 1 - 1</v>
          </cell>
          <cell r="B155" t="str">
            <v>Formación de Docentes</v>
          </cell>
          <cell r="C155">
            <v>60000000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60000000</v>
          </cell>
        </row>
        <row r="156">
          <cell r="A156" t="str">
            <v>020107 - 2 - 7 3 11 2 - 1</v>
          </cell>
          <cell r="B156" t="str">
            <v>Dotación (material didáctico, equipos educativos, tics, entre otros)</v>
          </cell>
          <cell r="C156">
            <v>61307056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57321944</v>
          </cell>
          <cell r="K156">
            <v>43692876</v>
          </cell>
        </row>
        <row r="157">
          <cell r="B157" t="str">
            <v>PROGRAMA DE CALIDAD EDUCATIVA</v>
          </cell>
          <cell r="C157">
            <v>1400000000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804581028</v>
          </cell>
          <cell r="K157">
            <v>804581028</v>
          </cell>
        </row>
        <row r="158">
          <cell r="B158" t="str">
            <v>PROGRAMA DE CALIDAD EDUCATIVA</v>
          </cell>
          <cell r="C158">
            <v>1400000000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804581028</v>
          </cell>
          <cell r="K158">
            <v>804581028</v>
          </cell>
        </row>
        <row r="159">
          <cell r="A159" t="str">
            <v>2 -</v>
          </cell>
          <cell r="B159" t="str">
            <v>GASTOS</v>
          </cell>
          <cell r="C159">
            <v>1400000000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804581028</v>
          </cell>
          <cell r="K159">
            <v>804581028</v>
          </cell>
        </row>
        <row r="160">
          <cell r="A160" t="str">
            <v>2 - 8</v>
          </cell>
          <cell r="B160" t="str">
            <v>PROGRAMA DE CALIDAD EDUCATIVA</v>
          </cell>
          <cell r="C160">
            <v>1400000000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804581028</v>
          </cell>
          <cell r="K160">
            <v>804581028</v>
          </cell>
        </row>
        <row r="161">
          <cell r="A161" t="str">
            <v>2 - 8 1</v>
          </cell>
          <cell r="B161" t="str">
            <v>DIVULGACIÓN, ASISTENCIA TÉCNICA Y CAPACITACIÓN</v>
          </cell>
          <cell r="C161">
            <v>750001000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35000000</v>
          </cell>
          <cell r="K161">
            <v>439583028</v>
          </cell>
        </row>
        <row r="162">
          <cell r="A162" t="str">
            <v>2 - 8 1 1</v>
          </cell>
          <cell r="B162" t="str">
            <v>ACCIONES DE MEJORAMIENTODE LA GESTIÓN ACADÉMICA ENMARCADAS EN PLANES DE MEJORAMIENTO</v>
          </cell>
          <cell r="C162">
            <v>750001000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35000000</v>
          </cell>
          <cell r="K162">
            <v>439583028</v>
          </cell>
        </row>
        <row r="163">
          <cell r="A163" t="str">
            <v>020201 - 2 - 8 1 1 1 - 1</v>
          </cell>
          <cell r="B163" t="str">
            <v>Capacitación del Recurso Humano</v>
          </cell>
          <cell r="C163">
            <v>450000000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35000000</v>
          </cell>
          <cell r="K163">
            <v>350000000</v>
          </cell>
        </row>
        <row r="164">
          <cell r="A164" t="str">
            <v>020201 - 2 - 8 1 1 2 - 1</v>
          </cell>
          <cell r="B164" t="str">
            <v>Asistencia Técnica y Asesoría</v>
          </cell>
          <cell r="C164">
            <v>110000000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19582028</v>
          </cell>
        </row>
        <row r="165">
          <cell r="A165" t="str">
            <v>020201 - 2 - 8 1 1 3 - 1</v>
          </cell>
          <cell r="B165" t="str">
            <v>Foros y Eventos</v>
          </cell>
          <cell r="C165">
            <v>140000000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30000000</v>
          </cell>
        </row>
        <row r="166">
          <cell r="A166" t="str">
            <v>020201 - 2 - 8 1 1 4 - 1</v>
          </cell>
          <cell r="B166" t="str">
            <v>Apropiación Nuevas Tecnologías</v>
          </cell>
          <cell r="C166">
            <v>1000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1000</v>
          </cell>
        </row>
        <row r="167">
          <cell r="A167" t="str">
            <v>020201 - 2 - 8 1 1 5 - 1</v>
          </cell>
          <cell r="B167" t="str">
            <v>Transporte Escolar</v>
          </cell>
          <cell r="C167">
            <v>50000000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40000000</v>
          </cell>
        </row>
        <row r="168">
          <cell r="A168" t="str">
            <v>2 - 8 3</v>
          </cell>
          <cell r="B168" t="str">
            <v>OTROS PROYECTOS DE CALIDAD</v>
          </cell>
          <cell r="C168">
            <v>50000000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50000000</v>
          </cell>
        </row>
        <row r="169">
          <cell r="A169" t="str">
            <v>020201 - 2 - 8 3 1 - 1</v>
          </cell>
          <cell r="B169" t="str">
            <v>Otros Proyectos de Calidad - Seguros</v>
          </cell>
          <cell r="C169">
            <v>50000000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50000000</v>
          </cell>
        </row>
        <row r="170">
          <cell r="A170" t="str">
            <v>2 - 8 4</v>
          </cell>
          <cell r="B170" t="str">
            <v>PAGO DE SERVICIOS PÚBLICOS DE LOS ESTABLECIMIENTOS EDUCATIVOS</v>
          </cell>
          <cell r="C170">
            <v>2000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2000</v>
          </cell>
        </row>
        <row r="171">
          <cell r="A171" t="str">
            <v>020201 - 2 - 8 4 1 - 1</v>
          </cell>
          <cell r="B171" t="str">
            <v>Acueducto, Alcantarillado y Aseo</v>
          </cell>
          <cell r="C171">
            <v>1000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1000</v>
          </cell>
        </row>
        <row r="172">
          <cell r="A172" t="str">
            <v>020201 - 2 - 8 4 2 - 1</v>
          </cell>
          <cell r="B172" t="str">
            <v>Energía</v>
          </cell>
          <cell r="C172">
            <v>1000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1000</v>
          </cell>
        </row>
        <row r="173">
          <cell r="A173" t="str">
            <v>2 - 8 5</v>
          </cell>
          <cell r="B173" t="str">
            <v>CONSTRUCCCIÓN, ADQUISICIÓN, DOTACIÓN, MEJORAMIENTO Y MANTENIMIENTO DE INFRAESTRUCTURA EDUCATIVA</v>
          </cell>
          <cell r="C173">
            <v>220001000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769581028</v>
          </cell>
          <cell r="K173">
            <v>20000000</v>
          </cell>
        </row>
        <row r="174">
          <cell r="A174" t="str">
            <v>020201 - 2 - 8 5 1 - 1</v>
          </cell>
          <cell r="B174" t="str">
            <v>Construcción, Ampliación y Adecuación de Infraestructura Educativa</v>
          </cell>
          <cell r="C174">
            <v>100000000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</row>
        <row r="175">
          <cell r="A175" t="str">
            <v>2 - 8 5 2</v>
          </cell>
          <cell r="B175" t="str">
            <v>MANTENIMIENTO DE INFRAESTRUCTURA EDUCATIVA</v>
          </cell>
          <cell r="C175">
            <v>120001000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769581028</v>
          </cell>
          <cell r="K175">
            <v>20000000</v>
          </cell>
        </row>
        <row r="176">
          <cell r="A176" t="str">
            <v>020201 - 2 - 8 5 2 1 - 1</v>
          </cell>
          <cell r="B176" t="str">
            <v>Mantenimiento y Adecuación de Infraestructura Educativa</v>
          </cell>
          <cell r="C176">
            <v>100000000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703581028</v>
          </cell>
          <cell r="K176">
            <v>0</v>
          </cell>
        </row>
        <row r="177">
          <cell r="A177" t="str">
            <v>020201 - 2 - 8 5 2 2 - 1</v>
          </cell>
          <cell r="B177" t="str">
            <v>Mantenimiento de Mobiliario</v>
          </cell>
          <cell r="C177">
            <v>20000000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20000000</v>
          </cell>
        </row>
        <row r="178">
          <cell r="A178" t="str">
            <v>020201 - 2 - 8 5 2 3 - 1</v>
          </cell>
          <cell r="B178" t="str">
            <v>Dotación Institucional de Infraestructura Educativa</v>
          </cell>
          <cell r="C178">
            <v>1000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66000000</v>
          </cell>
          <cell r="K178">
            <v>0</v>
          </cell>
        </row>
        <row r="179">
          <cell r="A179" t="str">
            <v>2 - 8 6</v>
          </cell>
          <cell r="B179" t="str">
            <v>DOTACIÓN MATERIAL DIDÁCTICO, TEXTOS Y EQUIPOS AUDIOVISUALES A ESTABLECIMIENTOS EDUCATIVOS</v>
          </cell>
          <cell r="C179">
            <v>379996000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294996000</v>
          </cell>
        </row>
        <row r="180">
          <cell r="A180" t="str">
            <v>2 - 8 6 1</v>
          </cell>
          <cell r="B180" t="str">
            <v>DOTACIÓN Y MANTENIMIENTO DE EQUIPOS Y SOFTWARE EDUCATIVO PARA ESTABLECIMIENTOS</v>
          </cell>
          <cell r="C180">
            <v>230000000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230000000</v>
          </cell>
        </row>
        <row r="181">
          <cell r="A181" t="str">
            <v>020201 - 2 - 8 6 1 1 - 1</v>
          </cell>
          <cell r="B181" t="str">
            <v>Dotación y Mantenimiento de Software Educativo</v>
          </cell>
          <cell r="C181">
            <v>100000000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100000000</v>
          </cell>
        </row>
        <row r="182">
          <cell r="A182" t="str">
            <v>020201 - 2 - 8 6 1 2 - 1</v>
          </cell>
          <cell r="B182" t="str">
            <v>Dotación implementos y herramientas Colegios Técnicos</v>
          </cell>
          <cell r="C182">
            <v>130000000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130000000</v>
          </cell>
        </row>
        <row r="183">
          <cell r="A183" t="str">
            <v>2 - 8 6 2</v>
          </cell>
          <cell r="B183" t="str">
            <v>DOTACIÓN DE MATERIAL DIDÁCTICO, TEXTOS Y EQUIPOS AUDIOVISUALES A ESTABLECIMIENTOS EDUCATIVOS</v>
          </cell>
          <cell r="C183">
            <v>149996000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64996000</v>
          </cell>
        </row>
        <row r="184">
          <cell r="A184" t="str">
            <v>020201 - 2 - 8 6 2 1 - 1</v>
          </cell>
          <cell r="B184" t="str">
            <v>Dotación de Material Didáctico para Establecimientos Educativos</v>
          </cell>
          <cell r="C184">
            <v>100000000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15000000</v>
          </cell>
        </row>
        <row r="185">
          <cell r="A185" t="str">
            <v>020201 - 2 - 8 6 2 2 - 1</v>
          </cell>
          <cell r="B185" t="str">
            <v>Adquisicición de Mobiliario Escolar</v>
          </cell>
          <cell r="C185">
            <v>49996000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49996000</v>
          </cell>
        </row>
        <row r="186">
          <cell r="B186" t="str">
            <v>PROGRAMA PARA EFICIENCIA</v>
          </cell>
          <cell r="C186">
            <v>5809257142</v>
          </cell>
          <cell r="D186">
            <v>0</v>
          </cell>
          <cell r="E186">
            <v>0</v>
          </cell>
          <cell r="F186">
            <v>510813924</v>
          </cell>
          <cell r="G186">
            <v>510813924</v>
          </cell>
          <cell r="H186">
            <v>0</v>
          </cell>
          <cell r="I186">
            <v>0</v>
          </cell>
          <cell r="J186">
            <v>1009569654</v>
          </cell>
          <cell r="K186">
            <v>1235979508</v>
          </cell>
        </row>
        <row r="187">
          <cell r="B187" t="str">
            <v>SALARIOS, PREST. SOCIALES, GASTOS GRALES Y TRANSF. DE NOMINA  PERS. ADTIVO. EFICIENCIA.</v>
          </cell>
          <cell r="C187">
            <v>5809257142</v>
          </cell>
          <cell r="D187">
            <v>0</v>
          </cell>
          <cell r="E187">
            <v>0</v>
          </cell>
          <cell r="F187">
            <v>510813924</v>
          </cell>
          <cell r="G187">
            <v>510813924</v>
          </cell>
          <cell r="H187">
            <v>0</v>
          </cell>
          <cell r="I187">
            <v>0</v>
          </cell>
          <cell r="J187">
            <v>1009569654</v>
          </cell>
          <cell r="K187">
            <v>1235979508</v>
          </cell>
        </row>
        <row r="188">
          <cell r="A188" t="str">
            <v>2 -</v>
          </cell>
          <cell r="B188" t="str">
            <v>GASTOS</v>
          </cell>
          <cell r="C188">
            <v>5809257142</v>
          </cell>
          <cell r="D188">
            <v>0</v>
          </cell>
          <cell r="E188">
            <v>0</v>
          </cell>
          <cell r="F188">
            <v>510813924</v>
          </cell>
          <cell r="G188">
            <v>510813924</v>
          </cell>
          <cell r="H188">
            <v>0</v>
          </cell>
          <cell r="I188">
            <v>0</v>
          </cell>
          <cell r="J188">
            <v>1009569654</v>
          </cell>
          <cell r="K188">
            <v>1235979508</v>
          </cell>
        </row>
        <row r="189">
          <cell r="A189" t="str">
            <v>2 - 1</v>
          </cell>
          <cell r="B189" t="str">
            <v>GASTOS DE PERSONAL</v>
          </cell>
          <cell r="C189">
            <v>4594256142</v>
          </cell>
          <cell r="D189">
            <v>0</v>
          </cell>
          <cell r="E189">
            <v>0</v>
          </cell>
          <cell r="F189">
            <v>510813924</v>
          </cell>
          <cell r="G189">
            <v>289872592</v>
          </cell>
          <cell r="H189">
            <v>0</v>
          </cell>
          <cell r="I189">
            <v>0</v>
          </cell>
          <cell r="J189">
            <v>734569654</v>
          </cell>
          <cell r="K189">
            <v>861575527</v>
          </cell>
        </row>
        <row r="190">
          <cell r="A190" t="str">
            <v>2 - 1 1</v>
          </cell>
          <cell r="B190" t="str">
            <v>SERVICIOS PERSONALES ASOCIADOS A LA NOMINA</v>
          </cell>
          <cell r="C190">
            <v>3446756142</v>
          </cell>
          <cell r="D190">
            <v>0</v>
          </cell>
          <cell r="E190">
            <v>0</v>
          </cell>
          <cell r="F190">
            <v>460991006</v>
          </cell>
          <cell r="G190">
            <v>128370955</v>
          </cell>
          <cell r="H190">
            <v>0</v>
          </cell>
          <cell r="I190">
            <v>0</v>
          </cell>
          <cell r="J190">
            <v>630991006</v>
          </cell>
          <cell r="K190">
            <v>700073890</v>
          </cell>
        </row>
        <row r="191">
          <cell r="A191" t="str">
            <v>2 - 1 1 1</v>
          </cell>
          <cell r="B191" t="str">
            <v>SUELDOS DE PERSONAL DE NOMINA</v>
          </cell>
          <cell r="C191">
            <v>2499756142</v>
          </cell>
          <cell r="D191">
            <v>0</v>
          </cell>
          <cell r="E191">
            <v>0</v>
          </cell>
          <cell r="F191">
            <v>167337985</v>
          </cell>
          <cell r="G191">
            <v>7194775</v>
          </cell>
          <cell r="H191">
            <v>0</v>
          </cell>
          <cell r="I191">
            <v>0</v>
          </cell>
          <cell r="J191">
            <v>297337985</v>
          </cell>
          <cell r="K191">
            <v>155141980</v>
          </cell>
        </row>
        <row r="192">
          <cell r="A192" t="str">
            <v>020301 - 2 - 1 1 1 1 - 1</v>
          </cell>
          <cell r="B192" t="str">
            <v>Sueldos - Con Situación de Fondos</v>
          </cell>
          <cell r="C192">
            <v>2487756142</v>
          </cell>
          <cell r="D192">
            <v>0</v>
          </cell>
          <cell r="E192">
            <v>0</v>
          </cell>
          <cell r="F192">
            <v>167337985</v>
          </cell>
          <cell r="G192">
            <v>0</v>
          </cell>
          <cell r="H192">
            <v>0</v>
          </cell>
          <cell r="I192">
            <v>0</v>
          </cell>
          <cell r="J192">
            <v>297337985</v>
          </cell>
          <cell r="K192">
            <v>147947205</v>
          </cell>
        </row>
        <row r="193">
          <cell r="A193" t="str">
            <v>020301 - 2 - 1 1 1 4 - 1</v>
          </cell>
          <cell r="B193" t="str">
            <v>Incremento por Antiguedad</v>
          </cell>
          <cell r="C193">
            <v>12000000</v>
          </cell>
          <cell r="D193">
            <v>0</v>
          </cell>
          <cell r="E193">
            <v>0</v>
          </cell>
          <cell r="F193">
            <v>0</v>
          </cell>
          <cell r="G193">
            <v>7194775</v>
          </cell>
          <cell r="H193">
            <v>0</v>
          </cell>
          <cell r="I193">
            <v>0</v>
          </cell>
          <cell r="J193">
            <v>0</v>
          </cell>
          <cell r="K193">
            <v>7194775</v>
          </cell>
        </row>
        <row r="194">
          <cell r="A194" t="str">
            <v>2 - 1 1 2</v>
          </cell>
          <cell r="B194" t="str">
            <v>HORAS EXTRAS Y DIAS FESTIVOS</v>
          </cell>
          <cell r="C194">
            <v>1000000</v>
          </cell>
          <cell r="D194">
            <v>0</v>
          </cell>
          <cell r="E194">
            <v>0</v>
          </cell>
          <cell r="F194">
            <v>0</v>
          </cell>
          <cell r="G194">
            <v>1000000</v>
          </cell>
          <cell r="H194">
            <v>0</v>
          </cell>
          <cell r="I194">
            <v>0</v>
          </cell>
          <cell r="J194">
            <v>0</v>
          </cell>
          <cell r="K194">
            <v>1000000</v>
          </cell>
        </row>
        <row r="195">
          <cell r="A195" t="str">
            <v>020301 - 2 - 1 1 2 1 - 1</v>
          </cell>
          <cell r="B195" t="str">
            <v>Horas Extras y Días Festivos - CSF</v>
          </cell>
          <cell r="C195">
            <v>1000000</v>
          </cell>
          <cell r="D195">
            <v>0</v>
          </cell>
          <cell r="E195">
            <v>0</v>
          </cell>
          <cell r="F195">
            <v>0</v>
          </cell>
          <cell r="G195">
            <v>1000000</v>
          </cell>
          <cell r="H195">
            <v>0</v>
          </cell>
          <cell r="I195">
            <v>0</v>
          </cell>
          <cell r="J195">
            <v>0</v>
          </cell>
          <cell r="K195">
            <v>1000000</v>
          </cell>
        </row>
        <row r="196">
          <cell r="A196" t="str">
            <v>2 - 1 1 3</v>
          </cell>
          <cell r="B196" t="str">
            <v>INDEMINIZACIÓN POR VACACIONES</v>
          </cell>
          <cell r="C196">
            <v>20000000</v>
          </cell>
          <cell r="D196">
            <v>0</v>
          </cell>
          <cell r="E196">
            <v>0</v>
          </cell>
          <cell r="F196">
            <v>0</v>
          </cell>
          <cell r="G196">
            <v>32231742</v>
          </cell>
          <cell r="H196">
            <v>0</v>
          </cell>
          <cell r="I196">
            <v>0</v>
          </cell>
          <cell r="J196">
            <v>20000000</v>
          </cell>
          <cell r="K196">
            <v>32231742</v>
          </cell>
        </row>
        <row r="197">
          <cell r="A197" t="str">
            <v>020301 - 2 - 1 1 3 1 - 1</v>
          </cell>
          <cell r="B197" t="str">
            <v>Indemnización por Vacaciones</v>
          </cell>
          <cell r="C197">
            <v>20000000</v>
          </cell>
          <cell r="D197">
            <v>0</v>
          </cell>
          <cell r="E197">
            <v>0</v>
          </cell>
          <cell r="F197">
            <v>0</v>
          </cell>
          <cell r="G197">
            <v>32231742</v>
          </cell>
          <cell r="H197">
            <v>0</v>
          </cell>
          <cell r="I197">
            <v>0</v>
          </cell>
          <cell r="J197">
            <v>20000000</v>
          </cell>
          <cell r="K197">
            <v>32231742</v>
          </cell>
        </row>
        <row r="198">
          <cell r="A198" t="str">
            <v>2 - 1 1 4</v>
          </cell>
          <cell r="B198" t="str">
            <v>PRIMA TÉCNICA</v>
          </cell>
          <cell r="C198">
            <v>40000000</v>
          </cell>
          <cell r="D198">
            <v>0</v>
          </cell>
          <cell r="E198">
            <v>0</v>
          </cell>
          <cell r="F198">
            <v>0</v>
          </cell>
          <cell r="G198">
            <v>9049433</v>
          </cell>
          <cell r="H198">
            <v>0</v>
          </cell>
          <cell r="I198">
            <v>0</v>
          </cell>
          <cell r="J198">
            <v>0</v>
          </cell>
          <cell r="K198">
            <v>9049433</v>
          </cell>
        </row>
        <row r="199">
          <cell r="A199" t="str">
            <v>020301 - 2 - 1 1 4 1 - 1</v>
          </cell>
          <cell r="B199" t="str">
            <v>Prima Técnica</v>
          </cell>
          <cell r="C199">
            <v>40000000</v>
          </cell>
          <cell r="D199">
            <v>0</v>
          </cell>
          <cell r="E199">
            <v>0</v>
          </cell>
          <cell r="F199">
            <v>0</v>
          </cell>
          <cell r="G199">
            <v>9049433</v>
          </cell>
          <cell r="H199">
            <v>0</v>
          </cell>
          <cell r="I199">
            <v>0</v>
          </cell>
          <cell r="J199">
            <v>0</v>
          </cell>
          <cell r="K199">
            <v>9049433</v>
          </cell>
        </row>
        <row r="200">
          <cell r="A200" t="str">
            <v>2 - 1 1 5</v>
          </cell>
          <cell r="B200" t="str">
            <v>OTROS GASTOS POR SERVICIOS PERSONALES</v>
          </cell>
          <cell r="C200">
            <v>886000000</v>
          </cell>
          <cell r="D200">
            <v>0</v>
          </cell>
          <cell r="E200">
            <v>0</v>
          </cell>
          <cell r="F200">
            <v>293653021</v>
          </cell>
          <cell r="G200">
            <v>78895005</v>
          </cell>
          <cell r="H200">
            <v>0</v>
          </cell>
          <cell r="I200">
            <v>0</v>
          </cell>
          <cell r="J200">
            <v>313653021</v>
          </cell>
          <cell r="K200">
            <v>502650735</v>
          </cell>
        </row>
        <row r="201">
          <cell r="A201" t="str">
            <v>020301 - 2 - 1 1 5 1 - 1</v>
          </cell>
          <cell r="B201" t="str">
            <v>Subsidio o Prima de Alimentación</v>
          </cell>
          <cell r="C201">
            <v>20000000</v>
          </cell>
          <cell r="D201">
            <v>0</v>
          </cell>
          <cell r="E201">
            <v>0</v>
          </cell>
          <cell r="F201">
            <v>0</v>
          </cell>
          <cell r="G201">
            <v>13489771</v>
          </cell>
          <cell r="H201">
            <v>0</v>
          </cell>
          <cell r="I201">
            <v>0</v>
          </cell>
          <cell r="J201">
            <v>0</v>
          </cell>
          <cell r="K201">
            <v>13489771</v>
          </cell>
        </row>
        <row r="202">
          <cell r="A202" t="str">
            <v>020301 - 2 - 1 1 5 2 - 1</v>
          </cell>
          <cell r="B202" t="str">
            <v>Auxilio de Transporte</v>
          </cell>
          <cell r="C202">
            <v>1000000</v>
          </cell>
          <cell r="D202">
            <v>0</v>
          </cell>
          <cell r="E202">
            <v>0</v>
          </cell>
          <cell r="F202">
            <v>0</v>
          </cell>
          <cell r="G202">
            <v>1000000</v>
          </cell>
          <cell r="H202">
            <v>0</v>
          </cell>
          <cell r="I202">
            <v>0</v>
          </cell>
          <cell r="J202">
            <v>0</v>
          </cell>
          <cell r="K202">
            <v>1000000</v>
          </cell>
        </row>
        <row r="203">
          <cell r="A203" t="str">
            <v>020301 - 2 - 1 1 5 3 - 1</v>
          </cell>
          <cell r="B203" t="str">
            <v>Bonificación por Servicios Prestados</v>
          </cell>
          <cell r="C203">
            <v>100000000</v>
          </cell>
          <cell r="D203">
            <v>0</v>
          </cell>
          <cell r="E203">
            <v>0</v>
          </cell>
          <cell r="F203">
            <v>0</v>
          </cell>
          <cell r="G203">
            <v>19071233</v>
          </cell>
          <cell r="H203">
            <v>0</v>
          </cell>
          <cell r="I203">
            <v>0</v>
          </cell>
          <cell r="J203">
            <v>0</v>
          </cell>
          <cell r="K203">
            <v>39071233</v>
          </cell>
        </row>
        <row r="204">
          <cell r="A204" t="str">
            <v>020301 - 2 - 1 1 5 4 - 1</v>
          </cell>
          <cell r="B204" t="str">
            <v>Prima de Servicios</v>
          </cell>
          <cell r="C204">
            <v>150000000</v>
          </cell>
          <cell r="D204">
            <v>0</v>
          </cell>
          <cell r="E204">
            <v>0</v>
          </cell>
          <cell r="F204">
            <v>0</v>
          </cell>
          <cell r="G204">
            <v>38019864</v>
          </cell>
          <cell r="H204">
            <v>0</v>
          </cell>
          <cell r="I204">
            <v>0</v>
          </cell>
          <cell r="J204">
            <v>0</v>
          </cell>
          <cell r="K204">
            <v>38019864</v>
          </cell>
        </row>
        <row r="205">
          <cell r="A205" t="str">
            <v>020301 - 2 - 1 1 5 5 - 1</v>
          </cell>
          <cell r="B205" t="str">
            <v>Prima de Vacaciones</v>
          </cell>
          <cell r="C205">
            <v>150000000</v>
          </cell>
          <cell r="D205">
            <v>0</v>
          </cell>
          <cell r="E205">
            <v>0</v>
          </cell>
          <cell r="F205">
            <v>83346777</v>
          </cell>
          <cell r="G205">
            <v>0</v>
          </cell>
          <cell r="H205">
            <v>0</v>
          </cell>
          <cell r="I205">
            <v>0</v>
          </cell>
          <cell r="J205">
            <v>103346777</v>
          </cell>
          <cell r="K205">
            <v>0</v>
          </cell>
        </row>
        <row r="206">
          <cell r="A206" t="str">
            <v>020301 - 2 - 1 1 5 6 - 1</v>
          </cell>
          <cell r="B206" t="str">
            <v>Prima de Navidad</v>
          </cell>
          <cell r="C206">
            <v>285000000</v>
          </cell>
          <cell r="D206">
            <v>0</v>
          </cell>
          <cell r="E206">
            <v>0</v>
          </cell>
          <cell r="F206">
            <v>210306244</v>
          </cell>
          <cell r="G206">
            <v>0</v>
          </cell>
          <cell r="H206">
            <v>0</v>
          </cell>
          <cell r="I206">
            <v>0</v>
          </cell>
          <cell r="J206">
            <v>210306244</v>
          </cell>
          <cell r="K206">
            <v>249665619</v>
          </cell>
        </row>
        <row r="207">
          <cell r="A207" t="str">
            <v>020301 - 2 - 1 1 5 8 - 1</v>
          </cell>
          <cell r="B207" t="str">
            <v>Bonificación Especial de Recreación</v>
          </cell>
          <cell r="C207">
            <v>180000000</v>
          </cell>
          <cell r="D207">
            <v>0</v>
          </cell>
          <cell r="E207">
            <v>0</v>
          </cell>
          <cell r="F207">
            <v>0</v>
          </cell>
          <cell r="G207">
            <v>7314137</v>
          </cell>
          <cell r="H207">
            <v>0</v>
          </cell>
          <cell r="I207">
            <v>0</v>
          </cell>
          <cell r="J207">
            <v>0</v>
          </cell>
          <cell r="K207">
            <v>161404248</v>
          </cell>
        </row>
        <row r="208">
          <cell r="A208" t="str">
            <v>2 - 1 2</v>
          </cell>
          <cell r="B208" t="str">
            <v>CONTRIBUCIONES INHERENTES A LA NOMINA</v>
          </cell>
          <cell r="C208">
            <v>1147500000</v>
          </cell>
          <cell r="D208">
            <v>0</v>
          </cell>
          <cell r="E208">
            <v>0</v>
          </cell>
          <cell r="F208">
            <v>49822918</v>
          </cell>
          <cell r="G208">
            <v>161501637</v>
          </cell>
          <cell r="H208">
            <v>0</v>
          </cell>
          <cell r="I208">
            <v>0</v>
          </cell>
          <cell r="J208">
            <v>103578648</v>
          </cell>
          <cell r="K208">
            <v>161501637</v>
          </cell>
        </row>
        <row r="209">
          <cell r="A209" t="str">
            <v>2 - 1 2 1</v>
          </cell>
          <cell r="B209" t="str">
            <v>CONTRIBUCIONES INHERENTES A LA NOMINA SECTOR PRIVADO</v>
          </cell>
          <cell r="C209">
            <v>480000000</v>
          </cell>
          <cell r="D209">
            <v>0</v>
          </cell>
          <cell r="E209">
            <v>0</v>
          </cell>
          <cell r="F209">
            <v>22523900</v>
          </cell>
          <cell r="G209">
            <v>28713900</v>
          </cell>
          <cell r="H209">
            <v>0</v>
          </cell>
          <cell r="I209">
            <v>0</v>
          </cell>
          <cell r="J209">
            <v>35523900</v>
          </cell>
          <cell r="K209">
            <v>28713900</v>
          </cell>
        </row>
        <row r="210">
          <cell r="A210" t="str">
            <v>020301 - 2 - 1 2 1 1 - 1</v>
          </cell>
          <cell r="B210" t="str">
            <v>Caja de Compensación Familiar</v>
          </cell>
          <cell r="C210">
            <v>150000000</v>
          </cell>
          <cell r="D210">
            <v>0</v>
          </cell>
          <cell r="E210">
            <v>0</v>
          </cell>
          <cell r="F210">
            <v>0</v>
          </cell>
          <cell r="G210">
            <v>28713900</v>
          </cell>
          <cell r="H210">
            <v>0</v>
          </cell>
          <cell r="I210">
            <v>0</v>
          </cell>
          <cell r="J210">
            <v>0</v>
          </cell>
          <cell r="K210">
            <v>28713900</v>
          </cell>
        </row>
        <row r="211">
          <cell r="A211" t="str">
            <v>020301 - 2 - 1 2 1 3 - 1</v>
          </cell>
          <cell r="B211" t="str">
            <v>Aportes de Salud</v>
          </cell>
          <cell r="C211">
            <v>180000000</v>
          </cell>
          <cell r="D211">
            <v>0</v>
          </cell>
          <cell r="E211">
            <v>0</v>
          </cell>
          <cell r="F211">
            <v>12987100</v>
          </cell>
          <cell r="G211">
            <v>0</v>
          </cell>
          <cell r="H211">
            <v>0</v>
          </cell>
          <cell r="I211">
            <v>0</v>
          </cell>
          <cell r="J211">
            <v>20487100</v>
          </cell>
          <cell r="K211">
            <v>0</v>
          </cell>
        </row>
        <row r="212">
          <cell r="A212" t="str">
            <v>020301 - 2 - 1 2 1 4 - 1</v>
          </cell>
          <cell r="B212" t="str">
            <v>Aportes de Pensión</v>
          </cell>
          <cell r="C212">
            <v>150000000</v>
          </cell>
          <cell r="D212">
            <v>0</v>
          </cell>
          <cell r="E212">
            <v>0</v>
          </cell>
          <cell r="F212">
            <v>9536800</v>
          </cell>
          <cell r="G212">
            <v>0</v>
          </cell>
          <cell r="H212">
            <v>0</v>
          </cell>
          <cell r="I212">
            <v>0</v>
          </cell>
          <cell r="J212">
            <v>15036800</v>
          </cell>
          <cell r="K212">
            <v>0</v>
          </cell>
        </row>
        <row r="213">
          <cell r="A213" t="str">
            <v>2 - 1 2 2</v>
          </cell>
          <cell r="B213" t="str">
            <v>CONTRIBUCIONES INHERENTES A AL NOMINA SECTOR PUBLICO</v>
          </cell>
          <cell r="C213">
            <v>667500000</v>
          </cell>
          <cell r="D213">
            <v>0</v>
          </cell>
          <cell r="E213">
            <v>0</v>
          </cell>
          <cell r="F213">
            <v>27299018</v>
          </cell>
          <cell r="G213">
            <v>132787737</v>
          </cell>
          <cell r="H213">
            <v>0</v>
          </cell>
          <cell r="I213">
            <v>0</v>
          </cell>
          <cell r="J213">
            <v>68054748</v>
          </cell>
          <cell r="K213">
            <v>132787737</v>
          </cell>
        </row>
        <row r="214">
          <cell r="A214" t="str">
            <v>020301 - 2 - 1 2 2 1 - 1</v>
          </cell>
          <cell r="B214" t="str">
            <v>Servicio Nacional de Aprendizaje SENA</v>
          </cell>
          <cell r="C214">
            <v>18750000</v>
          </cell>
          <cell r="D214">
            <v>0</v>
          </cell>
          <cell r="E214">
            <v>0</v>
          </cell>
          <cell r="F214">
            <v>0</v>
          </cell>
          <cell r="G214">
            <v>3585500</v>
          </cell>
          <cell r="H214">
            <v>0</v>
          </cell>
          <cell r="I214">
            <v>0</v>
          </cell>
          <cell r="J214">
            <v>0</v>
          </cell>
          <cell r="K214">
            <v>3585500</v>
          </cell>
        </row>
        <row r="215">
          <cell r="A215" t="str">
            <v>020301 - 2 - 1 2 2 2 - 1</v>
          </cell>
          <cell r="B215" t="str">
            <v>Instituto Colombiano de Bienestar Familiar ICBF</v>
          </cell>
          <cell r="C215">
            <v>112500000</v>
          </cell>
          <cell r="D215">
            <v>0</v>
          </cell>
          <cell r="E215">
            <v>0</v>
          </cell>
          <cell r="F215">
            <v>0</v>
          </cell>
          <cell r="G215">
            <v>21533800</v>
          </cell>
          <cell r="H215">
            <v>0</v>
          </cell>
          <cell r="I215">
            <v>0</v>
          </cell>
          <cell r="J215">
            <v>0</v>
          </cell>
          <cell r="K215">
            <v>21533800</v>
          </cell>
        </row>
        <row r="216">
          <cell r="A216" t="str">
            <v>020301 - 2 - 1 2 2 3 - 1</v>
          </cell>
          <cell r="B216" t="str">
            <v>Escuelas Industriales e Institutos Técnicos</v>
          </cell>
          <cell r="C216">
            <v>37500000</v>
          </cell>
          <cell r="D216">
            <v>0</v>
          </cell>
          <cell r="E216">
            <v>0</v>
          </cell>
          <cell r="F216">
            <v>0</v>
          </cell>
          <cell r="G216">
            <v>7185400</v>
          </cell>
          <cell r="H216">
            <v>0</v>
          </cell>
          <cell r="I216">
            <v>0</v>
          </cell>
          <cell r="J216">
            <v>0</v>
          </cell>
          <cell r="K216">
            <v>7185400</v>
          </cell>
        </row>
        <row r="217">
          <cell r="A217" t="str">
            <v>020301 - 2 - 1 2 2 4 - 1</v>
          </cell>
          <cell r="B217" t="str">
            <v>Escuela Superior de Administración Pública ESAP</v>
          </cell>
          <cell r="C217">
            <v>18750000</v>
          </cell>
          <cell r="D217">
            <v>0</v>
          </cell>
          <cell r="E217">
            <v>0</v>
          </cell>
          <cell r="F217">
            <v>0</v>
          </cell>
          <cell r="G217">
            <v>3585500</v>
          </cell>
          <cell r="H217">
            <v>0</v>
          </cell>
          <cell r="I217">
            <v>0</v>
          </cell>
          <cell r="J217">
            <v>0</v>
          </cell>
          <cell r="K217">
            <v>3585500</v>
          </cell>
        </row>
        <row r="218">
          <cell r="A218" t="str">
            <v>020301 - 2 - 1 2 2 5 - 1</v>
          </cell>
          <cell r="B218" t="str">
            <v>Aportes Cesantías</v>
          </cell>
          <cell r="C218">
            <v>180000000</v>
          </cell>
          <cell r="D218">
            <v>0</v>
          </cell>
          <cell r="E218">
            <v>0</v>
          </cell>
          <cell r="F218">
            <v>27299018</v>
          </cell>
          <cell r="G218">
            <v>0</v>
          </cell>
          <cell r="H218">
            <v>0</v>
          </cell>
          <cell r="I218">
            <v>0</v>
          </cell>
          <cell r="J218">
            <v>68054748</v>
          </cell>
          <cell r="K218">
            <v>0</v>
          </cell>
        </row>
        <row r="219">
          <cell r="A219" t="str">
            <v>020301 - 2 - 1 2 2 6 - 1</v>
          </cell>
          <cell r="B219" t="str">
            <v>Aportes Salud</v>
          </cell>
          <cell r="C219">
            <v>80000000</v>
          </cell>
          <cell r="D219">
            <v>0</v>
          </cell>
          <cell r="E219">
            <v>0</v>
          </cell>
          <cell r="F219">
            <v>0</v>
          </cell>
          <cell r="G219">
            <v>49949200</v>
          </cell>
          <cell r="H219">
            <v>0</v>
          </cell>
          <cell r="I219">
            <v>0</v>
          </cell>
          <cell r="J219">
            <v>0</v>
          </cell>
          <cell r="K219">
            <v>49949200</v>
          </cell>
        </row>
        <row r="220">
          <cell r="A220" t="str">
            <v>020301 - 2 - 1 2 2 7 - 1</v>
          </cell>
          <cell r="B220" t="str">
            <v>Aportes Pensión</v>
          </cell>
          <cell r="C220">
            <v>200000000</v>
          </cell>
          <cell r="D220">
            <v>0</v>
          </cell>
          <cell r="E220">
            <v>0</v>
          </cell>
          <cell r="F220">
            <v>0</v>
          </cell>
          <cell r="G220">
            <v>40509200</v>
          </cell>
          <cell r="H220">
            <v>0</v>
          </cell>
          <cell r="I220">
            <v>0</v>
          </cell>
          <cell r="J220">
            <v>0</v>
          </cell>
          <cell r="K220">
            <v>40509200</v>
          </cell>
        </row>
        <row r="221">
          <cell r="A221" t="str">
            <v>020301 - 2 - 1 2 2 8 - 1</v>
          </cell>
          <cell r="B221" t="str">
            <v>Riesgos Profesionales ARP</v>
          </cell>
          <cell r="C221">
            <v>20000000</v>
          </cell>
          <cell r="D221">
            <v>0</v>
          </cell>
          <cell r="E221">
            <v>0</v>
          </cell>
          <cell r="F221">
            <v>0</v>
          </cell>
          <cell r="G221">
            <v>6439137</v>
          </cell>
          <cell r="H221">
            <v>0</v>
          </cell>
          <cell r="I221">
            <v>0</v>
          </cell>
          <cell r="J221">
            <v>0</v>
          </cell>
          <cell r="K221">
            <v>6439137</v>
          </cell>
        </row>
        <row r="222">
          <cell r="A222" t="str">
            <v>2 - 9</v>
          </cell>
          <cell r="B222" t="str">
            <v>PROYECTO DE EFICIENCIA</v>
          </cell>
          <cell r="C222">
            <v>20000000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20000000</v>
          </cell>
        </row>
        <row r="223">
          <cell r="A223" t="str">
            <v>020301 - 2 - 9 1 - 1</v>
          </cell>
          <cell r="B223" t="str">
            <v>Modernización Secretarías de Educación</v>
          </cell>
          <cell r="C223">
            <v>20000000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20000000</v>
          </cell>
        </row>
        <row r="224">
          <cell r="A224" t="str">
            <v>2 - 10</v>
          </cell>
          <cell r="B224" t="str">
            <v>OTROS PROYECTOS DE EFICIENCIA</v>
          </cell>
          <cell r="C224">
            <v>100000000</v>
          </cell>
          <cell r="D224">
            <v>0</v>
          </cell>
          <cell r="E224">
            <v>0</v>
          </cell>
          <cell r="F224">
            <v>0</v>
          </cell>
          <cell r="G224">
            <v>15000000</v>
          </cell>
          <cell r="H224">
            <v>0</v>
          </cell>
          <cell r="I224">
            <v>0</v>
          </cell>
          <cell r="J224">
            <v>0</v>
          </cell>
          <cell r="K224">
            <v>30025200</v>
          </cell>
        </row>
        <row r="225">
          <cell r="A225" t="str">
            <v>020301 - 2 - 10 1 - 1</v>
          </cell>
          <cell r="B225" t="str">
            <v>Sistemas de Información</v>
          </cell>
          <cell r="C225">
            <v>70000000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15025200</v>
          </cell>
        </row>
        <row r="226">
          <cell r="A226" t="str">
            <v>020301 - 2 - 10 2 - 1</v>
          </cell>
          <cell r="B226" t="str">
            <v>Adecuaciones Físicas</v>
          </cell>
          <cell r="C226">
            <v>30000000</v>
          </cell>
          <cell r="D226">
            <v>0</v>
          </cell>
          <cell r="E226">
            <v>0</v>
          </cell>
          <cell r="F226">
            <v>0</v>
          </cell>
          <cell r="G226">
            <v>15000000</v>
          </cell>
          <cell r="H226">
            <v>0</v>
          </cell>
          <cell r="I226">
            <v>0</v>
          </cell>
          <cell r="J226">
            <v>0</v>
          </cell>
          <cell r="K226">
            <v>15000000</v>
          </cell>
        </row>
        <row r="227">
          <cell r="A227" t="str">
            <v>2 - 16</v>
          </cell>
          <cell r="B227" t="str">
            <v>ADQUISICIÓN DE BIENES Y SERVICIOS PROGRAMA DE EFICIENCIA</v>
          </cell>
          <cell r="C227">
            <v>855001000</v>
          </cell>
          <cell r="D227">
            <v>0</v>
          </cell>
          <cell r="E227">
            <v>0</v>
          </cell>
          <cell r="F227">
            <v>0</v>
          </cell>
          <cell r="G227">
            <v>180516296</v>
          </cell>
          <cell r="H227">
            <v>0</v>
          </cell>
          <cell r="I227">
            <v>0</v>
          </cell>
          <cell r="J227">
            <v>105000000</v>
          </cell>
          <cell r="K227">
            <v>258953745</v>
          </cell>
        </row>
        <row r="228">
          <cell r="A228" t="str">
            <v>2 - 16 1</v>
          </cell>
          <cell r="B228" t="str">
            <v>ADQUISICIÓN DE BIENES</v>
          </cell>
          <cell r="C228">
            <v>315000000</v>
          </cell>
          <cell r="D228">
            <v>0</v>
          </cell>
          <cell r="E228">
            <v>0</v>
          </cell>
          <cell r="F228">
            <v>0</v>
          </cell>
          <cell r="G228">
            <v>57935341</v>
          </cell>
          <cell r="H228">
            <v>0</v>
          </cell>
          <cell r="I228">
            <v>0</v>
          </cell>
          <cell r="J228">
            <v>80000000</v>
          </cell>
          <cell r="K228">
            <v>87935341</v>
          </cell>
        </row>
        <row r="229">
          <cell r="A229" t="str">
            <v>020301 - 2 - 16 1 1 - 1</v>
          </cell>
          <cell r="B229" t="str">
            <v>Compra de Equipo</v>
          </cell>
          <cell r="C229">
            <v>80000000</v>
          </cell>
          <cell r="D229">
            <v>0</v>
          </cell>
          <cell r="E229">
            <v>0</v>
          </cell>
          <cell r="F229">
            <v>0</v>
          </cell>
          <cell r="G229">
            <v>46135341</v>
          </cell>
          <cell r="H229">
            <v>0</v>
          </cell>
          <cell r="I229">
            <v>0</v>
          </cell>
          <cell r="J229">
            <v>0</v>
          </cell>
          <cell r="K229">
            <v>46135341</v>
          </cell>
        </row>
        <row r="230">
          <cell r="A230" t="str">
            <v>020301 - 2 - 16 1 2 - 1</v>
          </cell>
          <cell r="B230" t="str">
            <v>Enseres y Equipo de Oficina</v>
          </cell>
          <cell r="C230">
            <v>35000000</v>
          </cell>
          <cell r="D230">
            <v>0</v>
          </cell>
          <cell r="E230">
            <v>0</v>
          </cell>
          <cell r="F230">
            <v>0</v>
          </cell>
          <cell r="G230">
            <v>3000000</v>
          </cell>
          <cell r="H230">
            <v>0</v>
          </cell>
          <cell r="I230">
            <v>0</v>
          </cell>
          <cell r="J230">
            <v>0</v>
          </cell>
          <cell r="K230">
            <v>23000000</v>
          </cell>
        </row>
        <row r="231">
          <cell r="A231" t="str">
            <v>020301 - 2 - 16 1 3 - 1</v>
          </cell>
          <cell r="B231" t="str">
            <v>Materiales y Suministros</v>
          </cell>
          <cell r="C231">
            <v>100000000</v>
          </cell>
          <cell r="D231">
            <v>0</v>
          </cell>
          <cell r="E231">
            <v>0</v>
          </cell>
          <cell r="F231">
            <v>0</v>
          </cell>
          <cell r="G231">
            <v>8800000</v>
          </cell>
          <cell r="H231">
            <v>0</v>
          </cell>
          <cell r="I231">
            <v>0</v>
          </cell>
          <cell r="J231">
            <v>10000000</v>
          </cell>
          <cell r="K231">
            <v>8800000</v>
          </cell>
        </row>
        <row r="232">
          <cell r="A232" t="str">
            <v>020301 - 2 - 16 1 4 - 1</v>
          </cell>
          <cell r="B232" t="str">
            <v>Impresos y Publicaciones</v>
          </cell>
          <cell r="C232">
            <v>100000000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70000000</v>
          </cell>
          <cell r="K232">
            <v>10000000</v>
          </cell>
        </row>
        <row r="233">
          <cell r="A233" t="str">
            <v>2 - 16 2</v>
          </cell>
          <cell r="B233" t="str">
            <v>ADQUISICIÓN DE SERVICIOS</v>
          </cell>
          <cell r="C233">
            <v>410000000</v>
          </cell>
          <cell r="D233">
            <v>0</v>
          </cell>
          <cell r="E233">
            <v>0</v>
          </cell>
          <cell r="F233">
            <v>0</v>
          </cell>
          <cell r="G233">
            <v>113611755</v>
          </cell>
          <cell r="H233">
            <v>0</v>
          </cell>
          <cell r="I233">
            <v>0</v>
          </cell>
          <cell r="J233">
            <v>20000000</v>
          </cell>
          <cell r="K233">
            <v>154996409</v>
          </cell>
        </row>
        <row r="234">
          <cell r="A234" t="str">
            <v>020301 - 2 - 16 2 1 - 1</v>
          </cell>
          <cell r="B234" t="str">
            <v>Seguros</v>
          </cell>
          <cell r="C234">
            <v>25000000</v>
          </cell>
          <cell r="D234">
            <v>0</v>
          </cell>
          <cell r="E234">
            <v>0</v>
          </cell>
          <cell r="F234">
            <v>0</v>
          </cell>
          <cell r="G234">
            <v>14842517</v>
          </cell>
          <cell r="H234">
            <v>0</v>
          </cell>
          <cell r="I234">
            <v>0</v>
          </cell>
          <cell r="J234">
            <v>0</v>
          </cell>
          <cell r="K234">
            <v>14842517</v>
          </cell>
        </row>
        <row r="235">
          <cell r="A235" t="str">
            <v>020301 - 2 - 16 2 2 - 1</v>
          </cell>
          <cell r="B235" t="str">
            <v>Arrendamientos</v>
          </cell>
          <cell r="C235">
            <v>40000000</v>
          </cell>
          <cell r="D235">
            <v>0</v>
          </cell>
          <cell r="E235">
            <v>0</v>
          </cell>
          <cell r="F235">
            <v>0</v>
          </cell>
          <cell r="G235">
            <v>14365360</v>
          </cell>
          <cell r="H235">
            <v>0</v>
          </cell>
          <cell r="I235">
            <v>0</v>
          </cell>
          <cell r="J235">
            <v>0</v>
          </cell>
          <cell r="K235">
            <v>14365360</v>
          </cell>
        </row>
        <row r="236">
          <cell r="A236" t="str">
            <v>020301 - 2 - 16 2 3 - 1</v>
          </cell>
          <cell r="B236" t="str">
            <v>Viáticos y Gastos de Viaje</v>
          </cell>
          <cell r="C236">
            <v>130000000</v>
          </cell>
          <cell r="D236">
            <v>0</v>
          </cell>
          <cell r="E236">
            <v>0</v>
          </cell>
          <cell r="F236">
            <v>0</v>
          </cell>
          <cell r="G236">
            <v>14128532</v>
          </cell>
          <cell r="H236">
            <v>0</v>
          </cell>
          <cell r="I236">
            <v>0</v>
          </cell>
          <cell r="J236">
            <v>20000000</v>
          </cell>
          <cell r="K236">
            <v>14128532</v>
          </cell>
        </row>
        <row r="237">
          <cell r="A237" t="str">
            <v>020301 - 2 - 16 2 4 - 1</v>
          </cell>
          <cell r="B237" t="str">
            <v>Mantenimiento</v>
          </cell>
          <cell r="C237">
            <v>80000000</v>
          </cell>
          <cell r="D237">
            <v>0</v>
          </cell>
          <cell r="E237">
            <v>0</v>
          </cell>
          <cell r="F237">
            <v>0</v>
          </cell>
          <cell r="G237">
            <v>41660000</v>
          </cell>
          <cell r="H237">
            <v>0</v>
          </cell>
          <cell r="I237">
            <v>0</v>
          </cell>
          <cell r="J237">
            <v>0</v>
          </cell>
          <cell r="K237">
            <v>41660000</v>
          </cell>
        </row>
        <row r="238">
          <cell r="A238" t="str">
            <v>020301 - 2 - 16 2 5 - 1</v>
          </cell>
          <cell r="B238" t="str">
            <v>Comunicaciones y Transporte</v>
          </cell>
          <cell r="C238">
            <v>85000000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20000000</v>
          </cell>
        </row>
        <row r="239">
          <cell r="A239" t="str">
            <v>020301 - 2 - 16 2 6 - 1</v>
          </cell>
          <cell r="B239" t="str">
            <v>Capacitación, Bienestar Social y Estímulos</v>
          </cell>
          <cell r="C239">
            <v>50000000</v>
          </cell>
          <cell r="D239">
            <v>0</v>
          </cell>
          <cell r="E239">
            <v>0</v>
          </cell>
          <cell r="F239">
            <v>0</v>
          </cell>
          <cell r="G239">
            <v>28615346</v>
          </cell>
          <cell r="H239">
            <v>0</v>
          </cell>
          <cell r="I239">
            <v>0</v>
          </cell>
          <cell r="J239">
            <v>0</v>
          </cell>
          <cell r="K239">
            <v>50000000</v>
          </cell>
        </row>
        <row r="240">
          <cell r="A240" t="str">
            <v>2 - 16 8</v>
          </cell>
          <cell r="B240" t="str">
            <v>SERVICIOS PÚBLICOS DE EFICIENCIA</v>
          </cell>
          <cell r="C240">
            <v>110000000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</row>
        <row r="241">
          <cell r="A241" t="str">
            <v>020301 - 2 - 16 8 81 - 1</v>
          </cell>
          <cell r="B241" t="str">
            <v>Servicio de Energía</v>
          </cell>
          <cell r="C241">
            <v>40000000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</row>
        <row r="242">
          <cell r="A242" t="str">
            <v>020301 - 2 - 16 8 82 - 1</v>
          </cell>
          <cell r="B242" t="str">
            <v>Servicio de Telecomunicaciones</v>
          </cell>
          <cell r="C242">
            <v>50000000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</row>
        <row r="243">
          <cell r="A243" t="str">
            <v>020301 - 2 - 16 8 83 - 1</v>
          </cell>
          <cell r="B243" t="str">
            <v>Servicio de Acueducto, Alcantarillado y Aseo.</v>
          </cell>
          <cell r="C243">
            <v>20000000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</row>
        <row r="244">
          <cell r="A244" t="str">
            <v>2 - 16 9</v>
          </cell>
          <cell r="B244" t="str">
            <v>GASTOS Y COMISIONES BANCARIAS DE EFICIENCIA</v>
          </cell>
          <cell r="C244">
            <v>1000</v>
          </cell>
          <cell r="D244">
            <v>0</v>
          </cell>
          <cell r="E244">
            <v>0</v>
          </cell>
          <cell r="F244">
            <v>0</v>
          </cell>
          <cell r="G244">
            <v>1000</v>
          </cell>
          <cell r="H244">
            <v>0</v>
          </cell>
          <cell r="I244">
            <v>0</v>
          </cell>
          <cell r="J244">
            <v>0</v>
          </cell>
          <cell r="K244">
            <v>1000</v>
          </cell>
        </row>
        <row r="245">
          <cell r="A245" t="str">
            <v>020301 - 2 - 16 9 1 - 1</v>
          </cell>
          <cell r="B245" t="str">
            <v>Gastos y Comisiones Bancarias</v>
          </cell>
          <cell r="C245">
            <v>1000</v>
          </cell>
          <cell r="D245">
            <v>0</v>
          </cell>
          <cell r="E245">
            <v>0</v>
          </cell>
          <cell r="F245">
            <v>0</v>
          </cell>
          <cell r="G245">
            <v>1000</v>
          </cell>
          <cell r="H245">
            <v>0</v>
          </cell>
          <cell r="I245">
            <v>0</v>
          </cell>
          <cell r="J245">
            <v>0</v>
          </cell>
          <cell r="K245">
            <v>1000</v>
          </cell>
        </row>
        <row r="246">
          <cell r="A246" t="str">
            <v>2 - 16 10</v>
          </cell>
          <cell r="B246" t="str">
            <v>IMPUESTOS DE EFICIENCIA</v>
          </cell>
          <cell r="C246">
            <v>20000000</v>
          </cell>
          <cell r="D246">
            <v>0</v>
          </cell>
          <cell r="E246">
            <v>0</v>
          </cell>
          <cell r="F246">
            <v>0</v>
          </cell>
          <cell r="G246">
            <v>8968200</v>
          </cell>
          <cell r="H246">
            <v>0</v>
          </cell>
          <cell r="I246">
            <v>0</v>
          </cell>
          <cell r="J246">
            <v>5000000</v>
          </cell>
          <cell r="K246">
            <v>16020995</v>
          </cell>
        </row>
        <row r="247">
          <cell r="A247" t="str">
            <v>020301 - 2 - 16 10 1 - 1</v>
          </cell>
          <cell r="B247" t="str">
            <v>Impuesto Predial</v>
          </cell>
          <cell r="C247">
            <v>15000000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7052795</v>
          </cell>
        </row>
        <row r="248">
          <cell r="A248" t="str">
            <v>020301 - 2 - 16 10 2 - 1</v>
          </cell>
          <cell r="B248" t="str">
            <v>Impuesto de Vehículo</v>
          </cell>
          <cell r="C248">
            <v>4999000</v>
          </cell>
          <cell r="D248">
            <v>0</v>
          </cell>
          <cell r="E248">
            <v>0</v>
          </cell>
          <cell r="F248">
            <v>0</v>
          </cell>
          <cell r="G248">
            <v>3967200</v>
          </cell>
          <cell r="H248">
            <v>0</v>
          </cell>
          <cell r="I248">
            <v>0</v>
          </cell>
          <cell r="J248">
            <v>0</v>
          </cell>
          <cell r="K248">
            <v>3967200</v>
          </cell>
        </row>
        <row r="249">
          <cell r="A249" t="str">
            <v>020301 - 2 - 16 10 3 - 1</v>
          </cell>
          <cell r="B249" t="str">
            <v>Otros</v>
          </cell>
          <cell r="C249">
            <v>1000</v>
          </cell>
          <cell r="D249">
            <v>0</v>
          </cell>
          <cell r="E249">
            <v>0</v>
          </cell>
          <cell r="F249">
            <v>0</v>
          </cell>
          <cell r="G249">
            <v>5001000</v>
          </cell>
          <cell r="H249">
            <v>0</v>
          </cell>
          <cell r="I249">
            <v>0</v>
          </cell>
          <cell r="J249">
            <v>5000000</v>
          </cell>
          <cell r="K249">
            <v>5001000</v>
          </cell>
        </row>
        <row r="250">
          <cell r="A250" t="str">
            <v>2 - 17</v>
          </cell>
          <cell r="B250" t="str">
            <v>TRANSFERENCIAS PROGRAMA DE EFICIENCIA</v>
          </cell>
          <cell r="C250">
            <v>20000000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20000000</v>
          </cell>
        </row>
        <row r="251">
          <cell r="A251" t="str">
            <v>020301 - 2 - 17 1 - 1</v>
          </cell>
          <cell r="B251" t="str">
            <v>Sentencias y Conciliaciones</v>
          </cell>
          <cell r="C251">
            <v>20000000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20000000</v>
          </cell>
        </row>
        <row r="252">
          <cell r="A252" t="str">
            <v>2 - 18</v>
          </cell>
          <cell r="B252" t="str">
            <v>SERVICIOS PERSONALES INDIRECTOS DE EFICIENCIA</v>
          </cell>
          <cell r="C252">
            <v>220000000</v>
          </cell>
          <cell r="D252">
            <v>0</v>
          </cell>
          <cell r="E252">
            <v>0</v>
          </cell>
          <cell r="F252">
            <v>0</v>
          </cell>
          <cell r="G252">
            <v>25425036</v>
          </cell>
          <cell r="H252">
            <v>0</v>
          </cell>
          <cell r="I252">
            <v>0</v>
          </cell>
          <cell r="J252">
            <v>170000000</v>
          </cell>
          <cell r="K252">
            <v>45425036</v>
          </cell>
        </row>
        <row r="253">
          <cell r="A253" t="str">
            <v>020301 - 2 - 18 1 - 1</v>
          </cell>
          <cell r="B253" t="str">
            <v>Remuneración por Servicios Técnicos de Eficiencia</v>
          </cell>
          <cell r="C253">
            <v>220000000</v>
          </cell>
          <cell r="D253">
            <v>0</v>
          </cell>
          <cell r="E253">
            <v>0</v>
          </cell>
          <cell r="F253">
            <v>0</v>
          </cell>
          <cell r="G253">
            <v>25425036</v>
          </cell>
          <cell r="H253">
            <v>0</v>
          </cell>
          <cell r="I253">
            <v>0</v>
          </cell>
          <cell r="J253">
            <v>170000000</v>
          </cell>
          <cell r="K253">
            <v>45425036</v>
          </cell>
        </row>
        <row r="254">
          <cell r="B254" t="str">
            <v>RECURSOS DEL BALANCE</v>
          </cell>
          <cell r="C254">
            <v>9808973176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12873667714</v>
          </cell>
          <cell r="I254">
            <v>0</v>
          </cell>
          <cell r="J254">
            <v>7317322779</v>
          </cell>
          <cell r="K254">
            <v>7317322779</v>
          </cell>
        </row>
        <row r="255">
          <cell r="B255" t="str">
            <v>RECURSOS DEL BALANCE</v>
          </cell>
          <cell r="C255">
            <v>9808973176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12873667714</v>
          </cell>
          <cell r="I255">
            <v>0</v>
          </cell>
          <cell r="J255">
            <v>7317322779</v>
          </cell>
          <cell r="K255">
            <v>7317322779</v>
          </cell>
        </row>
        <row r="256">
          <cell r="A256" t="str">
            <v>2 -</v>
          </cell>
          <cell r="B256" t="str">
            <v>GASTOS</v>
          </cell>
          <cell r="C256">
            <v>9808973176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12873667714</v>
          </cell>
          <cell r="I256">
            <v>0</v>
          </cell>
          <cell r="J256">
            <v>7317322779</v>
          </cell>
          <cell r="K256">
            <v>7317322779</v>
          </cell>
        </row>
        <row r="257">
          <cell r="A257" t="str">
            <v>2 - 23</v>
          </cell>
          <cell r="B257" t="str">
            <v>RECURSOS DEL BALANCE</v>
          </cell>
          <cell r="C257">
            <v>9808973176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12873667714</v>
          </cell>
          <cell r="I257">
            <v>0</v>
          </cell>
          <cell r="J257">
            <v>7317322779</v>
          </cell>
          <cell r="K257">
            <v>7317322779</v>
          </cell>
        </row>
        <row r="258">
          <cell r="A258" t="str">
            <v>020401 - 2 - 23 1 - 1</v>
          </cell>
          <cell r="B258" t="str">
            <v>Pasivos Exigibles Otras Deudas Vigencias Expiradas</v>
          </cell>
          <cell r="C258">
            <v>1000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100000000</v>
          </cell>
          <cell r="I258">
            <v>0</v>
          </cell>
          <cell r="J258">
            <v>137867835</v>
          </cell>
          <cell r="K258">
            <v>0</v>
          </cell>
        </row>
        <row r="259">
          <cell r="A259" t="str">
            <v>020401 - 2 - 23 2 - 1</v>
          </cell>
          <cell r="B259" t="str">
            <v>Pasivos Exigibles para pago de Prima Técnica 2006 - Administrativos</v>
          </cell>
          <cell r="C259">
            <v>600000000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600000000</v>
          </cell>
        </row>
        <row r="260">
          <cell r="A260" t="str">
            <v>020401 - 2 - 23 3 - 1</v>
          </cell>
          <cell r="B260" t="str">
            <v>Pasivos Exigibles para pago de Prima Técnica 2007 - Administrativos</v>
          </cell>
          <cell r="C260">
            <v>500000000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500000000</v>
          </cell>
        </row>
        <row r="261">
          <cell r="A261" t="str">
            <v>020401 - 2 - 23 4 - 1</v>
          </cell>
          <cell r="B261" t="str">
            <v>Pasivos Exigibles para pago de Prima Técnica 2008 - Administrativos</v>
          </cell>
          <cell r="C261">
            <v>2000000000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2000000000</v>
          </cell>
        </row>
        <row r="262">
          <cell r="A262" t="str">
            <v>020401 - 2 - 23 5 - 1</v>
          </cell>
          <cell r="B262" t="str">
            <v>Pasivos Exigibles para pago de Prima Técnica 2009 - Administrativos</v>
          </cell>
          <cell r="C262">
            <v>500000000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500000000</v>
          </cell>
        </row>
        <row r="263">
          <cell r="A263" t="str">
            <v>020401 - 2 - 23 6 - 1</v>
          </cell>
          <cell r="B263" t="str">
            <v>Pasivos Exigibles para pago de Prima Técnica 2010 - Administrativos</v>
          </cell>
          <cell r="C263">
            <v>1000000000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1000000000</v>
          </cell>
        </row>
        <row r="264">
          <cell r="A264" t="str">
            <v>020401 - 2 - 23 7 - 1</v>
          </cell>
          <cell r="B264" t="str">
            <v>Pasivos Exigibles para pago de Prima Técnica 2011 - Administrativos</v>
          </cell>
          <cell r="C264">
            <v>500000000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500000000</v>
          </cell>
        </row>
        <row r="265">
          <cell r="A265" t="str">
            <v>020401 - 2 - 23 8 - 1</v>
          </cell>
          <cell r="B265" t="str">
            <v>Pasivos Exigibles para pago de Prima Técnica 2012 - Administrativos</v>
          </cell>
          <cell r="C265">
            <v>500000000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500000000</v>
          </cell>
        </row>
        <row r="266">
          <cell r="A266" t="str">
            <v>020401 - 2 - 23 9 - 1</v>
          </cell>
          <cell r="B266" t="str">
            <v>Sentencias y Conciliaciones de Otras Deudas de Vigencias Expiradas</v>
          </cell>
          <cell r="C266">
            <v>897242676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1246746763</v>
          </cell>
          <cell r="I266">
            <v>0</v>
          </cell>
          <cell r="J266">
            <v>0</v>
          </cell>
          <cell r="K266">
            <v>677910972</v>
          </cell>
        </row>
        <row r="267">
          <cell r="A267" t="str">
            <v>2 - 23 10</v>
          </cell>
          <cell r="B267" t="str">
            <v>PASIVOS EXIGIBLES PARA PAGO DE DOTACIÓN - LEY 70/88</v>
          </cell>
          <cell r="C267">
            <v>2961729500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67867835</v>
          </cell>
          <cell r="I267">
            <v>0</v>
          </cell>
          <cell r="J267">
            <v>0</v>
          </cell>
          <cell r="K267">
            <v>67867835</v>
          </cell>
        </row>
        <row r="268">
          <cell r="A268" t="str">
            <v>020401 - 2 - 23 10 21 - 1</v>
          </cell>
          <cell r="B268" t="str">
            <v>Pasivos Exigibles para pago de Dotación Ley 70/88 - Personal Administrativo 2012</v>
          </cell>
          <cell r="C268">
            <v>611070900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37664414</v>
          </cell>
          <cell r="I268">
            <v>0</v>
          </cell>
          <cell r="J268">
            <v>0</v>
          </cell>
          <cell r="K268">
            <v>37664414</v>
          </cell>
        </row>
        <row r="269">
          <cell r="A269" t="str">
            <v>020401 - 2 - 23 10 22 - 1</v>
          </cell>
          <cell r="B269" t="str">
            <v>Pasivos Exigibles para Pago de Dotación Ley 70/88 - Personal Docente 2012</v>
          </cell>
          <cell r="C269">
            <v>893738600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30203421</v>
          </cell>
          <cell r="I269">
            <v>0</v>
          </cell>
          <cell r="J269">
            <v>0</v>
          </cell>
          <cell r="K269">
            <v>30203421</v>
          </cell>
        </row>
        <row r="270">
          <cell r="A270" t="str">
            <v>020401 - 2 - 23 10 23 - 1</v>
          </cell>
          <cell r="B270" t="str">
            <v>Pasivos Exigibles para pago de Dotación Ley 70/88 - Personal Administrativo 2011</v>
          </cell>
          <cell r="C270">
            <v>591624000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</row>
        <row r="271">
          <cell r="A271" t="str">
            <v>020401 - 2 - 23 10 24 - 1</v>
          </cell>
          <cell r="B271" t="str">
            <v>Pasivos Exigibles para Pago de Dotación Ley 70/88 - Personal Docente 2011</v>
          </cell>
          <cell r="C271">
            <v>865296000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</row>
        <row r="272">
          <cell r="A272" t="str">
            <v>2 - 23 11</v>
          </cell>
          <cell r="B272" t="str">
            <v>PROGRAMA PARA CALIDAD</v>
          </cell>
          <cell r="C272">
            <v>350000000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1142753404</v>
          </cell>
          <cell r="I272">
            <v>0</v>
          </cell>
          <cell r="J272">
            <v>969454944</v>
          </cell>
          <cell r="K272">
            <v>361543972</v>
          </cell>
        </row>
        <row r="273">
          <cell r="A273" t="str">
            <v>2 - 23 11 29</v>
          </cell>
          <cell r="B273" t="str">
            <v>TRANSPORTE ESCOLAR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50000000</v>
          </cell>
          <cell r="I273">
            <v>0</v>
          </cell>
          <cell r="J273">
            <v>0</v>
          </cell>
          <cell r="K273">
            <v>0</v>
          </cell>
        </row>
        <row r="274">
          <cell r="A274" t="str">
            <v>020401 - 2 - 23 11 29 1 - 1</v>
          </cell>
          <cell r="B274" t="str">
            <v>Transporte Escolar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50000000</v>
          </cell>
          <cell r="I274">
            <v>0</v>
          </cell>
          <cell r="J274">
            <v>0</v>
          </cell>
          <cell r="K274">
            <v>0</v>
          </cell>
        </row>
        <row r="275">
          <cell r="A275" t="str">
            <v>2 - 23 11 30</v>
          </cell>
          <cell r="B275" t="str">
            <v>CAPACITACIÓN DEL RECURSO HUMANO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372048354</v>
          </cell>
          <cell r="I275">
            <v>0</v>
          </cell>
          <cell r="J275">
            <v>357910972</v>
          </cell>
          <cell r="K275">
            <v>259910972</v>
          </cell>
        </row>
        <row r="276">
          <cell r="A276" t="str">
            <v>020401 - 2 - 23 11 30 1 - 1</v>
          </cell>
          <cell r="B276" t="str">
            <v>Capacitación del Recurso Humano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372048354</v>
          </cell>
          <cell r="I276">
            <v>0</v>
          </cell>
          <cell r="J276">
            <v>250000000</v>
          </cell>
          <cell r="K276">
            <v>220000000</v>
          </cell>
        </row>
        <row r="277">
          <cell r="A277" t="str">
            <v>020401 - 2 - 23 11 30 2 - 1</v>
          </cell>
          <cell r="B277" t="str">
            <v>Asistencia Técnica y Asesoría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107910972</v>
          </cell>
          <cell r="K277">
            <v>39910972</v>
          </cell>
        </row>
        <row r="278">
          <cell r="A278" t="str">
            <v>2 - 23 11 31</v>
          </cell>
          <cell r="B278" t="str">
            <v>CONSTRUCCIÓN, ADQUISICIÓN, DOTACIÓN, MEJORAMIENTO Y MANTENIMIENTO DE INFRAESTRUCTURA PROPIA DEL SECTOR EDUCATIVO</v>
          </cell>
          <cell r="C278">
            <v>100000000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125000000</v>
          </cell>
          <cell r="I278">
            <v>0</v>
          </cell>
          <cell r="J278">
            <v>150000000</v>
          </cell>
          <cell r="K278">
            <v>0</v>
          </cell>
        </row>
        <row r="279">
          <cell r="A279" t="str">
            <v>2 - 23 11 31 11</v>
          </cell>
          <cell r="B279" t="str">
            <v>CONSTRUCCIÓN DE INFRAESTRUCTURA EDUCATIVA</v>
          </cell>
          <cell r="C279">
            <v>100000000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125000000</v>
          </cell>
          <cell r="I279">
            <v>0</v>
          </cell>
          <cell r="J279">
            <v>150000000</v>
          </cell>
          <cell r="K279">
            <v>0</v>
          </cell>
        </row>
        <row r="280">
          <cell r="A280" t="str">
            <v>020401 - 2 - 23 11 31 11 1 - 1</v>
          </cell>
          <cell r="B280" t="str">
            <v>Construcción, ampliación y adecuación de infraestructura educativa</v>
          </cell>
          <cell r="C280">
            <v>100000000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125000000</v>
          </cell>
          <cell r="I280">
            <v>0</v>
          </cell>
          <cell r="J280">
            <v>150000000</v>
          </cell>
          <cell r="K280">
            <v>0</v>
          </cell>
        </row>
        <row r="281">
          <cell r="A281" t="str">
            <v>2 - 23 11 32</v>
          </cell>
          <cell r="B281" t="str">
            <v>MANTENIMIENTO DE INFRAESTRUCTURA EDUCATIVA</v>
          </cell>
          <cell r="C281">
            <v>100000000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300000000</v>
          </cell>
          <cell r="I281">
            <v>0</v>
          </cell>
          <cell r="J281">
            <v>176418972</v>
          </cell>
          <cell r="K281">
            <v>0</v>
          </cell>
        </row>
        <row r="282">
          <cell r="A282" t="str">
            <v>020401 - 2 - 23 11 32 1 - 1</v>
          </cell>
          <cell r="B282" t="str">
            <v>Mantenimiento de Infraestructura Educativa - Sin Detalle</v>
          </cell>
          <cell r="C282">
            <v>100000000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300000000</v>
          </cell>
          <cell r="I282">
            <v>0</v>
          </cell>
          <cell r="J282">
            <v>176418972</v>
          </cell>
          <cell r="K282">
            <v>0</v>
          </cell>
        </row>
        <row r="283">
          <cell r="A283" t="str">
            <v>2 - 23 11 33</v>
          </cell>
          <cell r="B283" t="str">
            <v>DOTACIÓN DE MATERIAL DIDÁCTICO, TEXTOS Y EQUIPOS AUDIOVISUALES DE E.E.</v>
          </cell>
          <cell r="C283">
            <v>50000000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100000000</v>
          </cell>
          <cell r="I283">
            <v>0</v>
          </cell>
          <cell r="J283">
            <v>0</v>
          </cell>
          <cell r="K283">
            <v>28633000</v>
          </cell>
        </row>
        <row r="284">
          <cell r="A284" t="str">
            <v>020401 - 2 - 23 11 33 31 - 1</v>
          </cell>
          <cell r="B284" t="str">
            <v>Dotación y Mantenimiento de Equipos y Software Educativo para Establecimientos Educativos - Sin detalle</v>
          </cell>
          <cell r="C284">
            <v>50000000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100000000</v>
          </cell>
          <cell r="I284">
            <v>0</v>
          </cell>
          <cell r="J284">
            <v>0</v>
          </cell>
          <cell r="K284">
            <v>28633000</v>
          </cell>
        </row>
        <row r="285">
          <cell r="A285" t="str">
            <v>2 - 23 11 34</v>
          </cell>
          <cell r="B285" t="str">
            <v>DOTACIÓN DE MATERIAL DIDÁCTICO, TEXTOS Y EQUIPOS AUDIOVISUALES A ESTABLECIMIENTOS EDUCATIVOS</v>
          </cell>
          <cell r="C285">
            <v>100000000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195705050</v>
          </cell>
          <cell r="I285">
            <v>0</v>
          </cell>
          <cell r="J285">
            <v>285125000</v>
          </cell>
          <cell r="K285">
            <v>73000000</v>
          </cell>
        </row>
        <row r="286">
          <cell r="A286" t="str">
            <v>020401 - 2 - 23 11 34 1 - 1</v>
          </cell>
          <cell r="B286" t="str">
            <v>Dotación de material didáctico para establecimientos educativos - Sin Detalle</v>
          </cell>
          <cell r="C286">
            <v>50000000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45705050</v>
          </cell>
          <cell r="I286">
            <v>0</v>
          </cell>
          <cell r="J286">
            <v>185125000</v>
          </cell>
          <cell r="K286">
            <v>0</v>
          </cell>
        </row>
        <row r="287">
          <cell r="A287" t="str">
            <v>020401 - 2 - 23 11 34 42 - 1</v>
          </cell>
          <cell r="B287" t="str">
            <v>Adquisición de Mobiliario Escolar</v>
          </cell>
          <cell r="C287">
            <v>50000000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150000000</v>
          </cell>
          <cell r="I287">
            <v>0</v>
          </cell>
          <cell r="J287">
            <v>100000000</v>
          </cell>
          <cell r="K287">
            <v>73000000</v>
          </cell>
        </row>
        <row r="288">
          <cell r="A288" t="str">
            <v>2 - 23 12</v>
          </cell>
          <cell r="B288" t="str">
            <v>CONECTIVIDAD DE LAS INSTITUCIONES EDUCATIVAS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3216299712</v>
          </cell>
          <cell r="I288">
            <v>0</v>
          </cell>
          <cell r="J288">
            <v>0</v>
          </cell>
          <cell r="K288">
            <v>0</v>
          </cell>
        </row>
        <row r="289">
          <cell r="A289" t="str">
            <v>020401 - 2 - 23 12 1 - 1</v>
          </cell>
          <cell r="B289" t="str">
            <v>Conectividad de las Instituciones Educativas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3216299712</v>
          </cell>
          <cell r="I289">
            <v>0</v>
          </cell>
          <cell r="J289">
            <v>0</v>
          </cell>
          <cell r="K289">
            <v>0</v>
          </cell>
        </row>
        <row r="290">
          <cell r="A290" t="str">
            <v>2 - 23 13</v>
          </cell>
          <cell r="B290" t="str">
            <v>PASIVOS EXIGIBLES ASCENSOS EN EL ESCALAFÓN VIGENCIA 2011 Y 2012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2000000000</v>
          </cell>
          <cell r="I290">
            <v>0</v>
          </cell>
          <cell r="J290">
            <v>610000000</v>
          </cell>
          <cell r="K290">
            <v>0</v>
          </cell>
        </row>
        <row r="291">
          <cell r="A291" t="str">
            <v>020401 - 2 - 23 13 1 - 1</v>
          </cell>
          <cell r="B291" t="str">
            <v>Pasivos Exigibles Ascensos en el Escalafón Vigencia 2011 y 2012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2000000000</v>
          </cell>
          <cell r="I291">
            <v>0</v>
          </cell>
          <cell r="J291">
            <v>610000000</v>
          </cell>
          <cell r="K291">
            <v>0</v>
          </cell>
        </row>
        <row r="292">
          <cell r="A292" t="str">
            <v>2 - 23 14</v>
          </cell>
          <cell r="B292" t="str">
            <v>SENTENCIAS Y CONCILIACIONES PRIMA TÉCNICA PERSONAL ADMINISTRATIVO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5100000000</v>
          </cell>
          <cell r="I292">
            <v>0</v>
          </cell>
          <cell r="J292">
            <v>5600000000</v>
          </cell>
          <cell r="K292">
            <v>610000000</v>
          </cell>
        </row>
        <row r="293">
          <cell r="A293" t="str">
            <v>020401 - 2 - 23 14 1 - 1</v>
          </cell>
          <cell r="B293" t="str">
            <v>Sentencias y Conciliaciones - Prima Técnica Personal Administrativo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5100000000</v>
          </cell>
          <cell r="I293">
            <v>0</v>
          </cell>
          <cell r="J293">
            <v>5600000000</v>
          </cell>
          <cell r="K293">
            <v>610000000</v>
          </cell>
        </row>
        <row r="294">
          <cell r="B294" t="str">
            <v>CONECTIVIDAD EN LOS ESTABLECIMIENTOS EDUCATIVOS</v>
          </cell>
          <cell r="C294">
            <v>2174710722</v>
          </cell>
          <cell r="D294">
            <v>0</v>
          </cell>
          <cell r="E294">
            <v>0</v>
          </cell>
          <cell r="F294">
            <v>0</v>
          </cell>
          <cell r="G294">
            <v>1433296858</v>
          </cell>
          <cell r="H294">
            <v>0</v>
          </cell>
          <cell r="I294">
            <v>0</v>
          </cell>
          <cell r="J294">
            <v>0</v>
          </cell>
          <cell r="K294">
            <v>1433296858</v>
          </cell>
        </row>
        <row r="295">
          <cell r="B295" t="str">
            <v>Conectividad - CSF</v>
          </cell>
          <cell r="C295">
            <v>2174709722</v>
          </cell>
          <cell r="D295">
            <v>0</v>
          </cell>
          <cell r="E295">
            <v>0</v>
          </cell>
          <cell r="F295">
            <v>0</v>
          </cell>
          <cell r="G295">
            <v>1433295858</v>
          </cell>
          <cell r="H295">
            <v>0</v>
          </cell>
          <cell r="I295">
            <v>0</v>
          </cell>
          <cell r="J295">
            <v>0</v>
          </cell>
          <cell r="K295">
            <v>1433295858</v>
          </cell>
        </row>
        <row r="296">
          <cell r="A296" t="str">
            <v>2 -</v>
          </cell>
          <cell r="B296" t="str">
            <v>GASTOS</v>
          </cell>
          <cell r="C296">
            <v>2174709722</v>
          </cell>
          <cell r="D296">
            <v>0</v>
          </cell>
          <cell r="E296">
            <v>0</v>
          </cell>
          <cell r="F296">
            <v>0</v>
          </cell>
          <cell r="G296">
            <v>1433295858</v>
          </cell>
          <cell r="H296">
            <v>0</v>
          </cell>
          <cell r="I296">
            <v>0</v>
          </cell>
          <cell r="J296">
            <v>0</v>
          </cell>
          <cell r="K296">
            <v>1433295858</v>
          </cell>
        </row>
        <row r="297">
          <cell r="A297" t="str">
            <v>2 - 19</v>
          </cell>
          <cell r="B297" t="str">
            <v>CONECTIVIDAD EN LOS ESTABLECIMIENTOS EDUCATIVOS</v>
          </cell>
          <cell r="C297">
            <v>2174709722</v>
          </cell>
          <cell r="D297">
            <v>0</v>
          </cell>
          <cell r="E297">
            <v>0</v>
          </cell>
          <cell r="F297">
            <v>0</v>
          </cell>
          <cell r="G297">
            <v>1433295858</v>
          </cell>
          <cell r="H297">
            <v>0</v>
          </cell>
          <cell r="I297">
            <v>0</v>
          </cell>
          <cell r="J297">
            <v>0</v>
          </cell>
          <cell r="K297">
            <v>1433295858</v>
          </cell>
        </row>
        <row r="298">
          <cell r="A298" t="str">
            <v>020501 - 2 - 19 41 - 1</v>
          </cell>
          <cell r="B298" t="str">
            <v>Conectividad -CSF</v>
          </cell>
          <cell r="C298">
            <v>2174709722</v>
          </cell>
          <cell r="D298">
            <v>0</v>
          </cell>
          <cell r="E298">
            <v>0</v>
          </cell>
          <cell r="F298">
            <v>0</v>
          </cell>
          <cell r="G298">
            <v>1433295858</v>
          </cell>
          <cell r="H298">
            <v>0</v>
          </cell>
          <cell r="I298">
            <v>0</v>
          </cell>
          <cell r="J298">
            <v>0</v>
          </cell>
          <cell r="K298">
            <v>1433295858</v>
          </cell>
        </row>
        <row r="299">
          <cell r="B299" t="str">
            <v>Conectividad - SSF</v>
          </cell>
          <cell r="C299">
            <v>1000</v>
          </cell>
          <cell r="D299">
            <v>0</v>
          </cell>
          <cell r="E299">
            <v>0</v>
          </cell>
          <cell r="F299">
            <v>0</v>
          </cell>
          <cell r="G299">
            <v>1000</v>
          </cell>
          <cell r="H299">
            <v>0</v>
          </cell>
          <cell r="I299">
            <v>0</v>
          </cell>
          <cell r="J299">
            <v>0</v>
          </cell>
          <cell r="K299">
            <v>1000</v>
          </cell>
        </row>
        <row r="300">
          <cell r="A300" t="str">
            <v>2 -</v>
          </cell>
          <cell r="B300" t="str">
            <v>GASTOS</v>
          </cell>
          <cell r="C300">
            <v>1000</v>
          </cell>
          <cell r="D300">
            <v>0</v>
          </cell>
          <cell r="E300">
            <v>0</v>
          </cell>
          <cell r="F300">
            <v>0</v>
          </cell>
          <cell r="G300">
            <v>1000</v>
          </cell>
          <cell r="H300">
            <v>0</v>
          </cell>
          <cell r="I300">
            <v>0</v>
          </cell>
          <cell r="J300">
            <v>0</v>
          </cell>
          <cell r="K300">
            <v>1000</v>
          </cell>
        </row>
        <row r="301">
          <cell r="A301" t="str">
            <v>2 - 19</v>
          </cell>
          <cell r="B301" t="str">
            <v>CONECTIVIDAD EN LOS ESTABLECIMIENTOS EDUCATIVOS</v>
          </cell>
          <cell r="C301">
            <v>1000</v>
          </cell>
          <cell r="D301">
            <v>0</v>
          </cell>
          <cell r="E301">
            <v>0</v>
          </cell>
          <cell r="F301">
            <v>0</v>
          </cell>
          <cell r="G301">
            <v>1000</v>
          </cell>
          <cell r="H301">
            <v>0</v>
          </cell>
          <cell r="I301">
            <v>0</v>
          </cell>
          <cell r="J301">
            <v>0</v>
          </cell>
          <cell r="K301">
            <v>1000</v>
          </cell>
        </row>
        <row r="302">
          <cell r="A302" t="str">
            <v>020502 - 2 - 19 42 - 1</v>
          </cell>
          <cell r="B302" t="str">
            <v>Conectividad -SSF</v>
          </cell>
          <cell r="C302">
            <v>1000</v>
          </cell>
          <cell r="D302">
            <v>0</v>
          </cell>
          <cell r="E302">
            <v>0</v>
          </cell>
          <cell r="F302">
            <v>0</v>
          </cell>
          <cell r="G302">
            <v>1000</v>
          </cell>
          <cell r="H302">
            <v>0</v>
          </cell>
          <cell r="I302">
            <v>0</v>
          </cell>
          <cell r="J302">
            <v>0</v>
          </cell>
          <cell r="K302">
            <v>1000</v>
          </cell>
        </row>
        <row r="303">
          <cell r="B303" t="str">
            <v>VIGENCIA ANTERIOR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10748744240</v>
          </cell>
          <cell r="I303">
            <v>0</v>
          </cell>
          <cell r="J303">
            <v>0</v>
          </cell>
          <cell r="K303">
            <v>0</v>
          </cell>
        </row>
        <row r="304">
          <cell r="B304" t="str">
            <v>PROGRAMA PARA EFICIENCIA VIGENCIA ANTERIOR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278349875</v>
          </cell>
          <cell r="I304">
            <v>0</v>
          </cell>
          <cell r="J304">
            <v>0</v>
          </cell>
          <cell r="K304">
            <v>0</v>
          </cell>
        </row>
        <row r="305">
          <cell r="A305" t="str">
            <v>2 -</v>
          </cell>
          <cell r="B305" t="str">
            <v>GASTOS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278349875</v>
          </cell>
          <cell r="I305">
            <v>0</v>
          </cell>
          <cell r="J305">
            <v>0</v>
          </cell>
          <cell r="K305">
            <v>0</v>
          </cell>
        </row>
        <row r="306">
          <cell r="A306" t="str">
            <v>2 - 16</v>
          </cell>
          <cell r="B306" t="str">
            <v>ADQUISICIÓN DE BIENES Y SERVICIOS PROGRAMA DE EFICIENCIA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127505070</v>
          </cell>
          <cell r="I306">
            <v>0</v>
          </cell>
          <cell r="J306">
            <v>0</v>
          </cell>
          <cell r="K306">
            <v>0</v>
          </cell>
        </row>
        <row r="307">
          <cell r="A307" t="str">
            <v>2 - 16 1</v>
          </cell>
          <cell r="B307" t="str">
            <v>ADQUISICIÓN DE BIENES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89768894</v>
          </cell>
          <cell r="I307">
            <v>0</v>
          </cell>
          <cell r="J307">
            <v>0</v>
          </cell>
          <cell r="K307">
            <v>0</v>
          </cell>
        </row>
        <row r="308">
          <cell r="A308" t="str">
            <v>020701 - 2 - 16 1 1 - 1</v>
          </cell>
          <cell r="B308" t="str">
            <v>Compra de Equipo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29218000</v>
          </cell>
          <cell r="I308">
            <v>0</v>
          </cell>
          <cell r="J308">
            <v>0</v>
          </cell>
          <cell r="K308">
            <v>0</v>
          </cell>
        </row>
        <row r="309">
          <cell r="A309" t="str">
            <v>020701 - 2 - 16 1 3 - 1</v>
          </cell>
          <cell r="B309" t="str">
            <v>Materiales y Suministros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4401000</v>
          </cell>
          <cell r="I309">
            <v>0</v>
          </cell>
          <cell r="J309">
            <v>0</v>
          </cell>
          <cell r="K309">
            <v>0</v>
          </cell>
        </row>
        <row r="310">
          <cell r="A310" t="str">
            <v>020701 - 2 - 16 1 4 - 1</v>
          </cell>
          <cell r="B310" t="str">
            <v>Impresos y Publicaciones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56149894</v>
          </cell>
          <cell r="I310">
            <v>0</v>
          </cell>
          <cell r="J310">
            <v>0</v>
          </cell>
          <cell r="K310">
            <v>0</v>
          </cell>
        </row>
        <row r="311">
          <cell r="A311" t="str">
            <v>2 - 16 2</v>
          </cell>
          <cell r="B311" t="str">
            <v>ADQUISICIÓN DE SERVICIOS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35241513</v>
          </cell>
          <cell r="I311">
            <v>0</v>
          </cell>
          <cell r="J311">
            <v>0</v>
          </cell>
          <cell r="K311">
            <v>0</v>
          </cell>
        </row>
        <row r="312">
          <cell r="A312" t="str">
            <v>020701 - 2 - 16 2 3 - 1</v>
          </cell>
          <cell r="B312" t="str">
            <v>Viáticos y Gastos de Viaje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1152000</v>
          </cell>
          <cell r="I312">
            <v>0</v>
          </cell>
          <cell r="J312">
            <v>0</v>
          </cell>
          <cell r="K312">
            <v>0</v>
          </cell>
        </row>
        <row r="313">
          <cell r="A313" t="str">
            <v>020701 - 2 - 16 2 4 - 1</v>
          </cell>
          <cell r="B313" t="str">
            <v>Mantenimiento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19682080</v>
          </cell>
          <cell r="I313">
            <v>0</v>
          </cell>
          <cell r="J313">
            <v>0</v>
          </cell>
          <cell r="K313">
            <v>0</v>
          </cell>
        </row>
        <row r="314">
          <cell r="A314" t="str">
            <v>020701 - 2 - 16 2 5 - 1</v>
          </cell>
          <cell r="B314" t="str">
            <v>Comunicaciones y Transporte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14407433</v>
          </cell>
          <cell r="I314">
            <v>0</v>
          </cell>
          <cell r="J314">
            <v>0</v>
          </cell>
          <cell r="K314">
            <v>0</v>
          </cell>
        </row>
        <row r="315">
          <cell r="A315" t="str">
            <v>2 - 16 8</v>
          </cell>
          <cell r="B315" t="str">
            <v>SERVICIOS PÚBLICOS DE EFICIENCIA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2494663</v>
          </cell>
          <cell r="I315">
            <v>0</v>
          </cell>
          <cell r="J315">
            <v>0</v>
          </cell>
          <cell r="K315">
            <v>0</v>
          </cell>
        </row>
        <row r="316">
          <cell r="A316" t="str">
            <v>020701 - 2 - 16 8 82 - 1</v>
          </cell>
          <cell r="B316" t="str">
            <v>Servicio de Telecomunicaciones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2494663</v>
          </cell>
          <cell r="I316">
            <v>0</v>
          </cell>
          <cell r="J316">
            <v>0</v>
          </cell>
          <cell r="K316">
            <v>0</v>
          </cell>
        </row>
        <row r="317">
          <cell r="A317" t="str">
            <v>2 - 18</v>
          </cell>
          <cell r="B317" t="str">
            <v>SERVICIOS PERSONALES INDIRECTOS DE EFICIENCIA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150844805</v>
          </cell>
          <cell r="I317">
            <v>0</v>
          </cell>
          <cell r="J317">
            <v>0</v>
          </cell>
          <cell r="K317">
            <v>0</v>
          </cell>
        </row>
        <row r="318">
          <cell r="A318" t="str">
            <v>020701 - 2 - 18 1 - 1</v>
          </cell>
          <cell r="B318" t="str">
            <v>Remuneración por Servicios Técnicos de Eficiencia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150844805</v>
          </cell>
          <cell r="I318">
            <v>0</v>
          </cell>
          <cell r="J318">
            <v>0</v>
          </cell>
          <cell r="K318">
            <v>0</v>
          </cell>
        </row>
        <row r="319">
          <cell r="B319" t="str">
            <v>PROGRAMA PARA COBERTURA VIGENCIA ANTERIOR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15278478</v>
          </cell>
          <cell r="I319">
            <v>0</v>
          </cell>
          <cell r="J319">
            <v>0</v>
          </cell>
          <cell r="K319">
            <v>0</v>
          </cell>
        </row>
        <row r="320">
          <cell r="B320" t="str">
            <v>ADMINISTRACIÓN GENERAL VIGENCIA ANTERIOR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14154017</v>
          </cell>
          <cell r="I320">
            <v>0</v>
          </cell>
          <cell r="J320">
            <v>0</v>
          </cell>
          <cell r="K320">
            <v>0</v>
          </cell>
        </row>
        <row r="321">
          <cell r="A321" t="str">
            <v>2 -</v>
          </cell>
          <cell r="B321" t="str">
            <v>GASTOS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14154017</v>
          </cell>
          <cell r="I321">
            <v>0</v>
          </cell>
          <cell r="J321">
            <v>0</v>
          </cell>
          <cell r="K321">
            <v>0</v>
          </cell>
        </row>
        <row r="322">
          <cell r="A322" t="str">
            <v>2 - 4</v>
          </cell>
          <cell r="B322" t="str">
            <v>SERVICIOS PERSONALES INDIRECTOS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14154017</v>
          </cell>
          <cell r="I322">
            <v>0</v>
          </cell>
          <cell r="J322">
            <v>0</v>
          </cell>
          <cell r="K322">
            <v>0</v>
          </cell>
        </row>
        <row r="323">
          <cell r="A323" t="str">
            <v>02070201 - 2 - 4 4 - 1</v>
          </cell>
          <cell r="B323" t="str">
            <v>Remuneración por Servicios Técnicos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14154017</v>
          </cell>
          <cell r="I323">
            <v>0</v>
          </cell>
          <cell r="J323">
            <v>0</v>
          </cell>
          <cell r="K323">
            <v>0</v>
          </cell>
        </row>
        <row r="324">
          <cell r="B324" t="str">
            <v>PERSONAL DIRECTIVO DOCENTE VIGENCIA ANTERIOR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1124461</v>
          </cell>
          <cell r="I324">
            <v>0</v>
          </cell>
          <cell r="J324">
            <v>0</v>
          </cell>
          <cell r="K324">
            <v>0</v>
          </cell>
        </row>
        <row r="325">
          <cell r="A325" t="str">
            <v>2 -</v>
          </cell>
          <cell r="B325" t="str">
            <v>GASTOS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1124461</v>
          </cell>
          <cell r="I325">
            <v>0</v>
          </cell>
          <cell r="J325">
            <v>0</v>
          </cell>
          <cell r="K325">
            <v>0</v>
          </cell>
        </row>
        <row r="326">
          <cell r="A326" t="str">
            <v>2 - 2</v>
          </cell>
          <cell r="B326" t="str">
            <v>GASTOS GENERALES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1124461</v>
          </cell>
          <cell r="I326">
            <v>0</v>
          </cell>
          <cell r="J326">
            <v>0</v>
          </cell>
          <cell r="K326">
            <v>0</v>
          </cell>
        </row>
        <row r="327">
          <cell r="A327" t="str">
            <v>2 - 2 2</v>
          </cell>
          <cell r="B327" t="str">
            <v>ADQUISICIÓN DE SERVICIOS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1124461</v>
          </cell>
          <cell r="I327">
            <v>0</v>
          </cell>
          <cell r="J327">
            <v>0</v>
          </cell>
          <cell r="K327">
            <v>0</v>
          </cell>
        </row>
        <row r="328">
          <cell r="A328" t="str">
            <v>02070203 - 2 - 2 2 1 - 1</v>
          </cell>
          <cell r="B328" t="str">
            <v>Viáticos y Gastos de Viaje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1124461</v>
          </cell>
          <cell r="I328">
            <v>0</v>
          </cell>
          <cell r="J328">
            <v>0</v>
          </cell>
          <cell r="K328">
            <v>0</v>
          </cell>
        </row>
        <row r="329">
          <cell r="B329" t="str">
            <v>SERVICIOS PUBLICOS Y FUNCIONAMIENTO DE E. E. - VIGENCIA ANTERIOR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189110000</v>
          </cell>
          <cell r="I329">
            <v>0</v>
          </cell>
          <cell r="J329">
            <v>0</v>
          </cell>
          <cell r="K329">
            <v>0</v>
          </cell>
        </row>
        <row r="330">
          <cell r="A330" t="str">
            <v>2 -</v>
          </cell>
          <cell r="B330" t="str">
            <v>GASTOS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189110000</v>
          </cell>
          <cell r="I330">
            <v>0</v>
          </cell>
          <cell r="J330">
            <v>0</v>
          </cell>
          <cell r="K330">
            <v>0</v>
          </cell>
        </row>
        <row r="331">
          <cell r="A331" t="str">
            <v>2 - 6</v>
          </cell>
          <cell r="B331" t="str">
            <v>FUNCIONAMIENTO DE LOS ESTABLECIMIENTOS EDUCATIVOS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189110000</v>
          </cell>
          <cell r="I331">
            <v>0</v>
          </cell>
          <cell r="J331">
            <v>0</v>
          </cell>
          <cell r="K331">
            <v>0</v>
          </cell>
        </row>
        <row r="332">
          <cell r="A332" t="str">
            <v>020703 - 2 - 6 1 - 1</v>
          </cell>
          <cell r="B332" t="str">
            <v>Servicios de Aseo y Vigilancia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176610000</v>
          </cell>
          <cell r="I332">
            <v>0</v>
          </cell>
          <cell r="J332">
            <v>0</v>
          </cell>
          <cell r="K332">
            <v>0</v>
          </cell>
        </row>
        <row r="333">
          <cell r="A333" t="str">
            <v>020703 - 2 - 6 2 - 1</v>
          </cell>
          <cell r="B333" t="str">
            <v>Arrendamientos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12500000</v>
          </cell>
          <cell r="I333">
            <v>0</v>
          </cell>
          <cell r="J333">
            <v>0</v>
          </cell>
          <cell r="K333">
            <v>0</v>
          </cell>
        </row>
        <row r="334">
          <cell r="B334" t="str">
            <v>CONTRATACION DE LA PRESTACION DEL SERVICIO EDUCATIVO - VIGENCIA ANTERIOR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3100015120</v>
          </cell>
          <cell r="I334">
            <v>0</v>
          </cell>
          <cell r="J334">
            <v>0</v>
          </cell>
          <cell r="K334">
            <v>0</v>
          </cell>
        </row>
        <row r="335">
          <cell r="A335" t="str">
            <v>2 -</v>
          </cell>
          <cell r="B335" t="str">
            <v>GASTOS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3100015120</v>
          </cell>
          <cell r="I335">
            <v>0</v>
          </cell>
          <cell r="J335">
            <v>0</v>
          </cell>
          <cell r="K335">
            <v>0</v>
          </cell>
        </row>
        <row r="336">
          <cell r="A336" t="str">
            <v>2 - 5</v>
          </cell>
          <cell r="B336" t="str">
            <v>CONTRATACION DE LA PRESTACION DEL SERVICIO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3100015120</v>
          </cell>
          <cell r="I336">
            <v>0</v>
          </cell>
          <cell r="J336">
            <v>0</v>
          </cell>
          <cell r="K336">
            <v>0</v>
          </cell>
        </row>
        <row r="337">
          <cell r="A337" t="str">
            <v>020704 - 2 - 5 4 - 1</v>
          </cell>
          <cell r="B337" t="str">
            <v>Contratación de la Prestación del Servicio Educativo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3035900900</v>
          </cell>
          <cell r="I337">
            <v>0</v>
          </cell>
          <cell r="J337">
            <v>0</v>
          </cell>
          <cell r="K337">
            <v>0</v>
          </cell>
        </row>
        <row r="338">
          <cell r="A338" t="str">
            <v>020704 - 2 - 5 5 - 1</v>
          </cell>
          <cell r="B338" t="str">
            <v>Administración del Servicio Educativo con las Iglesias y Confesiones Religiosas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12500000</v>
          </cell>
          <cell r="I338">
            <v>0</v>
          </cell>
          <cell r="J338">
            <v>0</v>
          </cell>
          <cell r="K338">
            <v>0</v>
          </cell>
        </row>
        <row r="339">
          <cell r="A339" t="str">
            <v>020704 - 2 - 5 6 - 1</v>
          </cell>
          <cell r="B339" t="str">
            <v>Administración del Servicio Educativo con Cabildos, Autoridades y Organizaciones Indígenas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51614220</v>
          </cell>
          <cell r="I339">
            <v>0</v>
          </cell>
          <cell r="J339">
            <v>0</v>
          </cell>
          <cell r="K339">
            <v>0</v>
          </cell>
        </row>
        <row r="340">
          <cell r="B340" t="str">
            <v>PROGRAMA PARA CALIDAD VIGENCIA ANTERIOR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480475806</v>
          </cell>
          <cell r="I340">
            <v>0</v>
          </cell>
          <cell r="J340">
            <v>0</v>
          </cell>
          <cell r="K340">
            <v>0</v>
          </cell>
        </row>
        <row r="341">
          <cell r="A341" t="str">
            <v>2 -</v>
          </cell>
          <cell r="B341" t="str">
            <v>GASTOS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480475806</v>
          </cell>
          <cell r="I341">
            <v>0</v>
          </cell>
          <cell r="J341">
            <v>0</v>
          </cell>
          <cell r="K341">
            <v>0</v>
          </cell>
        </row>
        <row r="342">
          <cell r="A342" t="str">
            <v>2 - 8</v>
          </cell>
          <cell r="B342" t="str">
            <v>PROGRAMA DE CALIDAD EDUCATIVA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480475806</v>
          </cell>
          <cell r="I342">
            <v>0</v>
          </cell>
          <cell r="J342">
            <v>0</v>
          </cell>
          <cell r="K342">
            <v>0</v>
          </cell>
        </row>
        <row r="343">
          <cell r="A343" t="str">
            <v>2 - 8 1</v>
          </cell>
          <cell r="B343" t="str">
            <v>DIVULGACIÓN, ASISTENCIA TÉCNICA Y CAPACITACIÓN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57908006</v>
          </cell>
          <cell r="I343">
            <v>0</v>
          </cell>
          <cell r="J343">
            <v>0</v>
          </cell>
          <cell r="K343">
            <v>0</v>
          </cell>
        </row>
        <row r="344">
          <cell r="A344" t="str">
            <v>2 - 8 1 1</v>
          </cell>
          <cell r="B344" t="str">
            <v>ACCIONES DE MEJORAMIENTODE LA GESTIÓN ACADÉMICA ENMARCADAS EN PLANES DE MEJORAMIENTO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57908006</v>
          </cell>
          <cell r="I344">
            <v>0</v>
          </cell>
          <cell r="J344">
            <v>0</v>
          </cell>
          <cell r="K344">
            <v>0</v>
          </cell>
        </row>
        <row r="345">
          <cell r="A345" t="str">
            <v>020705 - 2 - 8 1 1 1 - 1</v>
          </cell>
          <cell r="B345" t="str">
            <v>Capacitación del Recurso Humano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30783000</v>
          </cell>
          <cell r="I345">
            <v>0</v>
          </cell>
          <cell r="J345">
            <v>0</v>
          </cell>
          <cell r="K345">
            <v>0</v>
          </cell>
        </row>
        <row r="346">
          <cell r="A346" t="str">
            <v>020705 - 2 - 8 1 1 3 - 1</v>
          </cell>
          <cell r="B346" t="str">
            <v>Foros y Eventos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12125006</v>
          </cell>
          <cell r="I346">
            <v>0</v>
          </cell>
          <cell r="J346">
            <v>0</v>
          </cell>
          <cell r="K346">
            <v>0</v>
          </cell>
        </row>
        <row r="347">
          <cell r="A347" t="str">
            <v>020705 - 2 - 8 1 1 5 - 1</v>
          </cell>
          <cell r="B347" t="str">
            <v>Transporte Escolar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15000000</v>
          </cell>
          <cell r="I347">
            <v>0</v>
          </cell>
          <cell r="J347">
            <v>0</v>
          </cell>
          <cell r="K347">
            <v>0</v>
          </cell>
        </row>
        <row r="348">
          <cell r="A348" t="str">
            <v>2 - 8 5</v>
          </cell>
          <cell r="B348" t="str">
            <v>CONSTRUCCCIÓN, ADQUISICIÓN, DOTACIÓN, MEJORAMIENTO Y MANTENIMIENTO DE INFRAESTRUCTURA EDUCATIVA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100040000</v>
          </cell>
          <cell r="I348">
            <v>0</v>
          </cell>
          <cell r="J348">
            <v>0</v>
          </cell>
          <cell r="K348">
            <v>0</v>
          </cell>
        </row>
        <row r="349">
          <cell r="A349" t="str">
            <v>020705 - 2 - 8 5 1 - 1</v>
          </cell>
          <cell r="B349" t="str">
            <v>Construcción, Ampliación y Adecuación de Infraestructura Educativa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59000000</v>
          </cell>
          <cell r="I349">
            <v>0</v>
          </cell>
          <cell r="J349">
            <v>0</v>
          </cell>
          <cell r="K349">
            <v>0</v>
          </cell>
        </row>
        <row r="350">
          <cell r="A350" t="str">
            <v>2 - 8 5 2</v>
          </cell>
          <cell r="B350" t="str">
            <v>MANTENIMIENTO DE INFRAESTRUCTURA EDUCATIVA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41040000</v>
          </cell>
          <cell r="I350">
            <v>0</v>
          </cell>
          <cell r="J350">
            <v>0</v>
          </cell>
          <cell r="K350">
            <v>0</v>
          </cell>
        </row>
        <row r="351">
          <cell r="A351" t="str">
            <v>020705 - 2 - 8 5 2 1 - 1</v>
          </cell>
          <cell r="B351" t="str">
            <v>Mantenimiento y Adecuación de Infraestructura Educativa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41040000</v>
          </cell>
          <cell r="I351">
            <v>0</v>
          </cell>
          <cell r="J351">
            <v>0</v>
          </cell>
          <cell r="K351">
            <v>0</v>
          </cell>
        </row>
        <row r="352">
          <cell r="A352" t="str">
            <v>2 - 8 6</v>
          </cell>
          <cell r="B352" t="str">
            <v>DOTACIÓN MATERIAL DIDÁCTICO, TEXTOS Y EQUIPOS AUDIOVISUALES A ESTABLECIMIENTOS EDUCATIVOS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322527800</v>
          </cell>
          <cell r="I352">
            <v>0</v>
          </cell>
          <cell r="J352">
            <v>0</v>
          </cell>
          <cell r="K352">
            <v>0</v>
          </cell>
        </row>
        <row r="353">
          <cell r="A353" t="str">
            <v>2 - 8 6 1</v>
          </cell>
          <cell r="B353" t="str">
            <v>DOTACIÓN Y MANTENIMIENTO DE EQUIPOS Y SOFTWARE EDUCATIVO PARA ESTABLECIMIENTOS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4700000</v>
          </cell>
          <cell r="I353">
            <v>0</v>
          </cell>
          <cell r="J353">
            <v>0</v>
          </cell>
          <cell r="K353">
            <v>0</v>
          </cell>
        </row>
        <row r="354">
          <cell r="A354" t="str">
            <v>020705 - 2 - 8 6 1 1 - 1</v>
          </cell>
          <cell r="B354" t="str">
            <v>Dotación y Mantenimiento de Software Educativo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4700000</v>
          </cell>
          <cell r="I354">
            <v>0</v>
          </cell>
          <cell r="J354">
            <v>0</v>
          </cell>
          <cell r="K354">
            <v>0</v>
          </cell>
        </row>
        <row r="355">
          <cell r="A355" t="str">
            <v>2 - 8 6 2</v>
          </cell>
          <cell r="B355" t="str">
            <v>DOTACIÓN DE MATERIAL DIDÁCTICO, TEXTOS Y EQUIPOS AUDIOVISUALES A ESTABLECIMIENTOS EDUCATIVOS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317827800</v>
          </cell>
          <cell r="I355">
            <v>0</v>
          </cell>
          <cell r="J355">
            <v>0</v>
          </cell>
          <cell r="K355">
            <v>0</v>
          </cell>
        </row>
        <row r="356">
          <cell r="A356" t="str">
            <v>020705 - 2 - 8 6 2 1 - 1</v>
          </cell>
          <cell r="B356" t="str">
            <v>Dotación de Material Didáctico para Establecimientos Educativos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162895801</v>
          </cell>
          <cell r="I356">
            <v>0</v>
          </cell>
          <cell r="J356">
            <v>0</v>
          </cell>
          <cell r="K356">
            <v>0</v>
          </cell>
        </row>
        <row r="357">
          <cell r="A357" t="str">
            <v>020705 - 2 - 8 6 2 2 - 1</v>
          </cell>
          <cell r="B357" t="str">
            <v>Adquisicición de Mobiliario Escolar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154931999</v>
          </cell>
          <cell r="I357">
            <v>0</v>
          </cell>
          <cell r="J357">
            <v>0</v>
          </cell>
          <cell r="K357">
            <v>0</v>
          </cell>
        </row>
        <row r="358">
          <cell r="B358" t="str">
            <v>RECURSOS DEL BALANCE VIGENCIA ANTERIOR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392725395</v>
          </cell>
          <cell r="I358">
            <v>0</v>
          </cell>
          <cell r="J358">
            <v>0</v>
          </cell>
          <cell r="K358">
            <v>0</v>
          </cell>
        </row>
        <row r="359">
          <cell r="A359" t="str">
            <v>2 -</v>
          </cell>
          <cell r="B359" t="str">
            <v>GASTOS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392725395</v>
          </cell>
          <cell r="I359">
            <v>0</v>
          </cell>
          <cell r="J359">
            <v>0</v>
          </cell>
          <cell r="K359">
            <v>0</v>
          </cell>
        </row>
        <row r="360">
          <cell r="A360" t="str">
            <v>2 - 8</v>
          </cell>
          <cell r="B360" t="str">
            <v>PROGRAMA DE CALIDAD EDUCATIVA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37587425</v>
          </cell>
          <cell r="I360">
            <v>0</v>
          </cell>
          <cell r="J360">
            <v>0</v>
          </cell>
          <cell r="K360">
            <v>0</v>
          </cell>
        </row>
        <row r="361">
          <cell r="A361" t="str">
            <v>2 - 8 1</v>
          </cell>
          <cell r="B361" t="str">
            <v>DIVULGACIÓN, ASISTENCIA TÉCNICA Y CAPACITACIÓN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37587425</v>
          </cell>
          <cell r="I361">
            <v>0</v>
          </cell>
          <cell r="J361">
            <v>0</v>
          </cell>
          <cell r="K361">
            <v>0</v>
          </cell>
        </row>
        <row r="362">
          <cell r="A362" t="str">
            <v>2 - 8 1 1</v>
          </cell>
          <cell r="B362" t="str">
            <v>ACCIONES DE MEJORAMIENTODE LA GESTIÓN ACADÉMICA ENMARCADAS EN PLANES DE MEJORAMIENTO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37587425</v>
          </cell>
          <cell r="I362">
            <v>0</v>
          </cell>
          <cell r="J362">
            <v>0</v>
          </cell>
          <cell r="K362">
            <v>0</v>
          </cell>
        </row>
        <row r="363">
          <cell r="A363" t="str">
            <v>020706 - 2 - 8 1 1 1 - 1</v>
          </cell>
          <cell r="B363" t="str">
            <v>Capacitación del Recurso Humano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12886600</v>
          </cell>
          <cell r="I363">
            <v>0</v>
          </cell>
          <cell r="J363">
            <v>0</v>
          </cell>
          <cell r="K363">
            <v>0</v>
          </cell>
        </row>
        <row r="364">
          <cell r="A364" t="str">
            <v>020706 - 2 - 8 1 1 2 - 1</v>
          </cell>
          <cell r="B364" t="str">
            <v>Asistencia Técnica y Asesoría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3364825</v>
          </cell>
          <cell r="I364">
            <v>0</v>
          </cell>
          <cell r="J364">
            <v>0</v>
          </cell>
          <cell r="K364">
            <v>0</v>
          </cell>
        </row>
        <row r="365">
          <cell r="A365" t="str">
            <v>020706 - 2 - 8 1 1 3 - 1</v>
          </cell>
          <cell r="B365" t="str">
            <v>Foros y Eventos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21336000</v>
          </cell>
          <cell r="I365">
            <v>0</v>
          </cell>
          <cell r="J365">
            <v>0</v>
          </cell>
          <cell r="K365">
            <v>0</v>
          </cell>
        </row>
        <row r="366">
          <cell r="A366" t="str">
            <v>2 - 23</v>
          </cell>
          <cell r="B366" t="str">
            <v>RECURSOS DEL BALANCE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355137970</v>
          </cell>
          <cell r="I366">
            <v>0</v>
          </cell>
          <cell r="J366">
            <v>0</v>
          </cell>
          <cell r="K366">
            <v>0</v>
          </cell>
        </row>
        <row r="367">
          <cell r="A367" t="str">
            <v>020706 - 2 - 23 9 - 1</v>
          </cell>
          <cell r="B367" t="str">
            <v>Sentencias y Conciliaciones de Otras Deudas de Vigencias Expiradas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138687910</v>
          </cell>
          <cell r="I367">
            <v>0</v>
          </cell>
          <cell r="J367">
            <v>0</v>
          </cell>
          <cell r="K367">
            <v>0</v>
          </cell>
        </row>
        <row r="368">
          <cell r="A368" t="str">
            <v>2 - 23 11</v>
          </cell>
          <cell r="B368" t="str">
            <v>PROGRAMA PARA CALIDAD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216450060</v>
          </cell>
          <cell r="I368">
            <v>0</v>
          </cell>
          <cell r="J368">
            <v>0</v>
          </cell>
          <cell r="K368">
            <v>0</v>
          </cell>
        </row>
        <row r="369">
          <cell r="A369" t="str">
            <v>2 - 23 11 31</v>
          </cell>
          <cell r="B369" t="str">
            <v>CONSTRUCCIÓN, ADQUISICIÓN, DOTACIÓN, MEJORAMIENTO Y MANTENIMIENTO DE INFRAESTRUCTURA PROPIA DEL SECTOR EDUCATIVO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143923360</v>
          </cell>
          <cell r="I369">
            <v>0</v>
          </cell>
          <cell r="J369">
            <v>0</v>
          </cell>
          <cell r="K369">
            <v>0</v>
          </cell>
        </row>
        <row r="370">
          <cell r="A370" t="str">
            <v>2 - 23 11 31 11</v>
          </cell>
          <cell r="B370" t="str">
            <v>CONSTRUCCIÓN DE INFRAESTRUCTURA EDUCATIVA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143923360</v>
          </cell>
          <cell r="I370">
            <v>0</v>
          </cell>
          <cell r="J370">
            <v>0</v>
          </cell>
          <cell r="K370">
            <v>0</v>
          </cell>
        </row>
        <row r="371">
          <cell r="A371" t="str">
            <v>020706 - 2 - 23 11 31 11 1 - 1</v>
          </cell>
          <cell r="B371" t="str">
            <v>Construcción, ampliación y adecuación de infraestructura educativa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143923360</v>
          </cell>
          <cell r="I371">
            <v>0</v>
          </cell>
          <cell r="J371">
            <v>0</v>
          </cell>
          <cell r="K371">
            <v>0</v>
          </cell>
        </row>
        <row r="372">
          <cell r="A372" t="str">
            <v>2 - 23 11 33</v>
          </cell>
          <cell r="B372" t="str">
            <v>DOTACIÓN DE MATERIAL DIDÁCTICO, TEXTOS Y EQUIPOS AUDIOVISUALES DE E.E.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66300000</v>
          </cell>
          <cell r="I372">
            <v>0</v>
          </cell>
          <cell r="J372">
            <v>0</v>
          </cell>
          <cell r="K372">
            <v>0</v>
          </cell>
        </row>
        <row r="373">
          <cell r="A373" t="str">
            <v>020706 - 2 - 23 11 33 31 - 1</v>
          </cell>
          <cell r="B373" t="str">
            <v>Dotación y Mantenimiento de Equipos y Software Educativo para Establecimientos Educativos - Sin detalle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66300000</v>
          </cell>
          <cell r="I373">
            <v>0</v>
          </cell>
          <cell r="J373">
            <v>0</v>
          </cell>
          <cell r="K373">
            <v>0</v>
          </cell>
        </row>
        <row r="374">
          <cell r="A374" t="str">
            <v>2 - 23 11 34</v>
          </cell>
          <cell r="B374" t="str">
            <v>DOTACIÓN DE MATERIAL DIDÁCTICO, TEXTOS Y EQUIPOS AUDIOVISUALES A ESTABLECIMIENTOS EDUCATIVOS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6226700</v>
          </cell>
          <cell r="I374">
            <v>0</v>
          </cell>
          <cell r="J374">
            <v>0</v>
          </cell>
          <cell r="K374">
            <v>0</v>
          </cell>
        </row>
        <row r="375">
          <cell r="A375" t="str">
            <v>020706 - 2 - 23 11 34 1 - 1</v>
          </cell>
          <cell r="B375" t="str">
            <v>Dotación de material didáctico para establecimientos educativos - Sin Detalle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6226700</v>
          </cell>
          <cell r="I375">
            <v>0</v>
          </cell>
          <cell r="J375">
            <v>0</v>
          </cell>
          <cell r="K375">
            <v>0</v>
          </cell>
        </row>
        <row r="376">
          <cell r="B376" t="str">
            <v>CONECTIVIDAD - CSF - VIGENCIA ANTERIOR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2213170666</v>
          </cell>
          <cell r="I376">
            <v>0</v>
          </cell>
          <cell r="J376">
            <v>0</v>
          </cell>
          <cell r="K376">
            <v>0</v>
          </cell>
        </row>
        <row r="377">
          <cell r="A377" t="str">
            <v>2 -</v>
          </cell>
          <cell r="B377" t="str">
            <v>GASTOS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2213170666</v>
          </cell>
          <cell r="I377">
            <v>0</v>
          </cell>
          <cell r="J377">
            <v>0</v>
          </cell>
          <cell r="K377">
            <v>0</v>
          </cell>
        </row>
        <row r="378">
          <cell r="A378" t="str">
            <v>2 - 19</v>
          </cell>
          <cell r="B378" t="str">
            <v>CONECTIVIDAD EN LOS ESTABLECIMIENTOS EDUCATIVOS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2213170666</v>
          </cell>
          <cell r="I378">
            <v>0</v>
          </cell>
          <cell r="J378">
            <v>0</v>
          </cell>
          <cell r="K378">
            <v>0</v>
          </cell>
        </row>
        <row r="379">
          <cell r="A379" t="str">
            <v>020707 - 2 - 19 41 - 1</v>
          </cell>
          <cell r="B379" t="str">
            <v>Conectividad -CSF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2213170666</v>
          </cell>
          <cell r="I379">
            <v>0</v>
          </cell>
          <cell r="J379">
            <v>0</v>
          </cell>
          <cell r="K379">
            <v>0</v>
          </cell>
        </row>
        <row r="380">
          <cell r="B380" t="str">
            <v>OTROS PROYECTOS PARA COBERTURA - VIGENCIA ANTERIOR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4079618900</v>
          </cell>
          <cell r="I380">
            <v>0</v>
          </cell>
          <cell r="J380">
            <v>0</v>
          </cell>
          <cell r="K380">
            <v>0</v>
          </cell>
        </row>
        <row r="381">
          <cell r="A381" t="str">
            <v>2 -</v>
          </cell>
          <cell r="B381" t="str">
            <v>GASTOS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4079618900</v>
          </cell>
          <cell r="I381">
            <v>0</v>
          </cell>
          <cell r="J381">
            <v>0</v>
          </cell>
          <cell r="K381">
            <v>0</v>
          </cell>
        </row>
        <row r="382">
          <cell r="A382" t="str">
            <v>2 - 7</v>
          </cell>
          <cell r="B382" t="str">
            <v>OTROS PROYECTOS PARA COBERTURA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4079618900</v>
          </cell>
          <cell r="I382">
            <v>0</v>
          </cell>
          <cell r="J382">
            <v>0</v>
          </cell>
          <cell r="K382">
            <v>0</v>
          </cell>
        </row>
        <row r="383">
          <cell r="A383" t="str">
            <v>2 - 7 2</v>
          </cell>
          <cell r="B383" t="str">
            <v>AMPLIACIÓN DE COBERTURA PARA ATENDER POBLACIÓN VULNERABLE  DE JÓVENES Y ADULTOS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4000000000</v>
          </cell>
          <cell r="I383">
            <v>0</v>
          </cell>
          <cell r="J383">
            <v>0</v>
          </cell>
          <cell r="K383">
            <v>0</v>
          </cell>
        </row>
        <row r="384">
          <cell r="A384" t="str">
            <v>020708 - 2 - 7 2 1 - 1</v>
          </cell>
          <cell r="B384" t="str">
            <v>Ampliación de Cobertura para atender Población Vulnerable Ciclo II al IV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4000000000</v>
          </cell>
          <cell r="I384">
            <v>0</v>
          </cell>
          <cell r="J384">
            <v>0</v>
          </cell>
          <cell r="K384">
            <v>0</v>
          </cell>
        </row>
        <row r="385">
          <cell r="A385" t="str">
            <v>2 - 7 3</v>
          </cell>
          <cell r="B385" t="str">
            <v>ATENCION A POBLACION CON NECESIDADES ESPECIALES O DISCAPACIDADES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79618900</v>
          </cell>
          <cell r="I385">
            <v>0</v>
          </cell>
          <cell r="J385">
            <v>0</v>
          </cell>
          <cell r="K385">
            <v>0</v>
          </cell>
        </row>
        <row r="386">
          <cell r="A386" t="str">
            <v>2 - 7 3 11</v>
          </cell>
          <cell r="B386" t="str">
            <v>NECESIDADES EDUCATIVAS ESPECIALES (NEE)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79618900</v>
          </cell>
          <cell r="I386">
            <v>0</v>
          </cell>
          <cell r="J386">
            <v>0</v>
          </cell>
          <cell r="K386">
            <v>0</v>
          </cell>
        </row>
        <row r="387">
          <cell r="A387" t="str">
            <v>020708 - 2 - 7 3 11 1 - 1</v>
          </cell>
          <cell r="B387" t="str">
            <v>Formación de Docentes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40873400</v>
          </cell>
          <cell r="I387">
            <v>0</v>
          </cell>
          <cell r="J387">
            <v>0</v>
          </cell>
          <cell r="K387">
            <v>0</v>
          </cell>
        </row>
        <row r="388">
          <cell r="A388" t="str">
            <v>020708 - 2 - 7 3 11 2 - 1</v>
          </cell>
          <cell r="B388" t="str">
            <v>Dotación (material didáctico, equipos educativos, tics, entre otros)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38745500</v>
          </cell>
          <cell r="I388">
            <v>0</v>
          </cell>
          <cell r="J388">
            <v>0</v>
          </cell>
          <cell r="K388">
            <v>0</v>
          </cell>
        </row>
        <row r="389">
          <cell r="B389" t="str">
            <v>TRANSFERENCIAS - CANCELACIONES - SSF</v>
          </cell>
          <cell r="C389">
            <v>13447009885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</row>
        <row r="390">
          <cell r="B390" t="str">
            <v>TRANSFERENCIAS - CANCELACIONES - SSF</v>
          </cell>
          <cell r="C390">
            <v>13447009885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</row>
        <row r="391">
          <cell r="A391" t="str">
            <v>2 -</v>
          </cell>
          <cell r="B391" t="str">
            <v>GASTOS</v>
          </cell>
          <cell r="C391">
            <v>13447009885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</row>
        <row r="392">
          <cell r="A392" t="str">
            <v>2 - 20</v>
          </cell>
          <cell r="B392" t="str">
            <v>TRANSFERENCIAS - CANCELACIONES - SSF</v>
          </cell>
          <cell r="C392">
            <v>13447009885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</row>
        <row r="393">
          <cell r="A393" t="str">
            <v>020801 - 2 - 20 1 - 1</v>
          </cell>
          <cell r="B393" t="str">
            <v>Pensiones Nacionalizadas - SSF</v>
          </cell>
          <cell r="C393">
            <v>13162025033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</row>
        <row r="394">
          <cell r="A394" t="str">
            <v>020801 - 2 - 20 2 - 1</v>
          </cell>
          <cell r="B394" t="str">
            <v>Rendimientos Financieros - Pensiones Nacionalizadas - SSF</v>
          </cell>
          <cell r="C394">
            <v>284984852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</row>
        <row r="395">
          <cell r="B395" t="str">
            <v>TOTAL ENTIDAD</v>
          </cell>
          <cell r="C395">
            <v>387934857959</v>
          </cell>
          <cell r="D395">
            <v>0</v>
          </cell>
          <cell r="E395">
            <v>23037460365</v>
          </cell>
          <cell r="F395">
            <v>23037460365</v>
          </cell>
          <cell r="G395">
            <v>26159655388</v>
          </cell>
          <cell r="H395">
            <v>0</v>
          </cell>
          <cell r="I395">
            <v>48478787566</v>
          </cell>
          <cell r="J395">
            <v>48478787566</v>
          </cell>
          <cell r="K395">
            <v>414094513347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cuperado_Hoja1"/>
    </sheetNames>
    <sheetDataSet>
      <sheetData sheetId="0">
        <row r="1">
          <cell r="D1">
            <v>4</v>
          </cell>
          <cell r="E1">
            <v>5</v>
          </cell>
          <cell r="F1">
            <v>6</v>
          </cell>
          <cell r="G1">
            <v>7</v>
          </cell>
        </row>
        <row r="3">
          <cell r="A3" t="str">
            <v>RUBRO</v>
          </cell>
          <cell r="B3" t="str">
            <v>CONCEPTO</v>
          </cell>
          <cell r="C3" t="str">
            <v>APROPIACION</v>
          </cell>
          <cell r="D3" t="str">
            <v>CERTIFICADOS</v>
          </cell>
          <cell r="F3" t="str">
            <v>COMPROMISOS</v>
          </cell>
        </row>
        <row r="4">
          <cell r="A4" t="str">
            <v>020101 - 2 -</v>
          </cell>
          <cell r="B4" t="str">
            <v>GASTOS</v>
          </cell>
          <cell r="C4">
            <v>36039380137</v>
          </cell>
          <cell r="D4">
            <v>3787927695</v>
          </cell>
          <cell r="E4">
            <v>35885527555</v>
          </cell>
          <cell r="F4">
            <v>4413043691</v>
          </cell>
          <cell r="G4">
            <v>35885527555</v>
          </cell>
        </row>
        <row r="5">
          <cell r="A5" t="str">
            <v>020101 - 2 - 1</v>
          </cell>
          <cell r="B5" t="str">
            <v>GASTOS DE PERSONAL</v>
          </cell>
          <cell r="C5">
            <v>35443216041</v>
          </cell>
          <cell r="D5">
            <v>4364496347</v>
          </cell>
          <cell r="E5">
            <v>35443186524</v>
          </cell>
          <cell r="F5">
            <v>4364496347</v>
          </cell>
          <cell r="G5">
            <v>35443186524</v>
          </cell>
        </row>
        <row r="6">
          <cell r="A6" t="str">
            <v>020101 - 2 - 1 1</v>
          </cell>
          <cell r="B6" t="str">
            <v>SERVICIOS PERSONALES ASOCIADOS A LA NOMINA</v>
          </cell>
          <cell r="C6">
            <v>26615067523</v>
          </cell>
          <cell r="D6">
            <v>3484080333</v>
          </cell>
          <cell r="E6">
            <v>26615038006</v>
          </cell>
          <cell r="F6">
            <v>3484080333</v>
          </cell>
          <cell r="G6">
            <v>26615038006</v>
          </cell>
        </row>
        <row r="7">
          <cell r="A7" t="str">
            <v>020101 - 2 - 1 1 1</v>
          </cell>
          <cell r="B7" t="str">
            <v>SUELDOS DE PERSONAL DE NOMINA</v>
          </cell>
          <cell r="C7">
            <v>18587636992</v>
          </cell>
          <cell r="D7">
            <v>1195772046</v>
          </cell>
          <cell r="E7">
            <v>18587607475</v>
          </cell>
          <cell r="F7">
            <v>1195772046</v>
          </cell>
          <cell r="G7">
            <v>18587607475</v>
          </cell>
        </row>
        <row r="8">
          <cell r="A8" t="str">
            <v>020101 - 2 - 1 1 1 1 - 1</v>
          </cell>
          <cell r="B8" t="str">
            <v>Sueldos - Con Situación de Fondos</v>
          </cell>
          <cell r="C8">
            <v>18514037861</v>
          </cell>
          <cell r="D8">
            <v>1191279116</v>
          </cell>
          <cell r="E8">
            <v>18514037861</v>
          </cell>
          <cell r="F8">
            <v>1191279116</v>
          </cell>
          <cell r="G8">
            <v>18514037861</v>
          </cell>
        </row>
        <row r="9">
          <cell r="A9" t="str">
            <v>020101 - 2 - 1 1 1 4 - 1</v>
          </cell>
          <cell r="B9" t="str">
            <v>Incremento por Antiguedad</v>
          </cell>
          <cell r="C9">
            <v>73599131</v>
          </cell>
          <cell r="D9">
            <v>4492930</v>
          </cell>
          <cell r="E9">
            <v>73569614</v>
          </cell>
          <cell r="F9">
            <v>4492930</v>
          </cell>
          <cell r="G9">
            <v>73569614</v>
          </cell>
        </row>
        <row r="10">
          <cell r="A10" t="str">
            <v>020101 - 2 - 1 1 2</v>
          </cell>
          <cell r="B10" t="str">
            <v>HORAS EXTRAS Y DIAS FESTIVOS</v>
          </cell>
          <cell r="C10">
            <v>2068165639</v>
          </cell>
          <cell r="D10">
            <v>260775327</v>
          </cell>
          <cell r="E10">
            <v>2068165639</v>
          </cell>
          <cell r="F10">
            <v>260775327</v>
          </cell>
          <cell r="G10">
            <v>2068165639</v>
          </cell>
        </row>
        <row r="11">
          <cell r="A11" t="str">
            <v>020101 - 2 - 1 1 2 1 - 1</v>
          </cell>
          <cell r="B11" t="str">
            <v>Horas Extras y Días Festivos - CSF</v>
          </cell>
          <cell r="C11">
            <v>2068165639</v>
          </cell>
          <cell r="D11">
            <v>260775327</v>
          </cell>
          <cell r="E11">
            <v>2068165639</v>
          </cell>
          <cell r="F11">
            <v>260775327</v>
          </cell>
          <cell r="G11">
            <v>2068165639</v>
          </cell>
        </row>
        <row r="12">
          <cell r="A12" t="str">
            <v>020101 - 2 - 1 1 3</v>
          </cell>
          <cell r="B12" t="str">
            <v>INDEMINIZACIÓN POR VACACIONES</v>
          </cell>
          <cell r="C12">
            <v>19582985</v>
          </cell>
          <cell r="D12">
            <v>0</v>
          </cell>
          <cell r="E12">
            <v>19582985</v>
          </cell>
          <cell r="F12">
            <v>0</v>
          </cell>
          <cell r="G12">
            <v>19582985</v>
          </cell>
        </row>
        <row r="13">
          <cell r="A13" t="str">
            <v>020101 - 2 - 1 1 3 1 - 1</v>
          </cell>
          <cell r="B13" t="str">
            <v>Indemnización por Vacaciones</v>
          </cell>
          <cell r="C13">
            <v>19582985</v>
          </cell>
          <cell r="D13">
            <v>0</v>
          </cell>
          <cell r="E13">
            <v>19582985</v>
          </cell>
          <cell r="F13">
            <v>0</v>
          </cell>
          <cell r="G13">
            <v>19582985</v>
          </cell>
        </row>
        <row r="14">
          <cell r="A14" t="str">
            <v>020101 - 2 - 1 1 4</v>
          </cell>
          <cell r="B14" t="str">
            <v>PRIMA TÉCNICA</v>
          </cell>
          <cell r="C14">
            <v>148508942</v>
          </cell>
          <cell r="D14">
            <v>8765259</v>
          </cell>
          <cell r="E14">
            <v>148508942</v>
          </cell>
          <cell r="F14">
            <v>8765259</v>
          </cell>
          <cell r="G14">
            <v>148508942</v>
          </cell>
        </row>
        <row r="15">
          <cell r="A15" t="str">
            <v>020101 - 2 - 1 1 4 1 - 1</v>
          </cell>
          <cell r="B15" t="str">
            <v>Prima Técnica</v>
          </cell>
          <cell r="C15">
            <v>148508942</v>
          </cell>
          <cell r="D15">
            <v>8765259</v>
          </cell>
          <cell r="E15">
            <v>148508942</v>
          </cell>
          <cell r="F15">
            <v>8765259</v>
          </cell>
          <cell r="G15">
            <v>148508942</v>
          </cell>
        </row>
        <row r="16">
          <cell r="A16" t="str">
            <v>020101 - 2 - 1 1 5</v>
          </cell>
          <cell r="B16" t="str">
            <v>OTROS GASTOS POR SERVICIOS PERSONALES</v>
          </cell>
          <cell r="C16">
            <v>5791172965</v>
          </cell>
          <cell r="D16">
            <v>2018767701</v>
          </cell>
          <cell r="E16">
            <v>5791172965</v>
          </cell>
          <cell r="F16">
            <v>2018767701</v>
          </cell>
          <cell r="G16">
            <v>5791172965</v>
          </cell>
        </row>
        <row r="17">
          <cell r="A17" t="str">
            <v>020101 - 2 - 1 1 5 1 - 1</v>
          </cell>
          <cell r="B17" t="str">
            <v>Subsidio o Prima de Alimentación</v>
          </cell>
          <cell r="C17">
            <v>660422110</v>
          </cell>
          <cell r="D17">
            <v>41887039</v>
          </cell>
          <cell r="E17">
            <v>660422110</v>
          </cell>
          <cell r="F17">
            <v>41887039</v>
          </cell>
          <cell r="G17">
            <v>660422110</v>
          </cell>
        </row>
        <row r="18">
          <cell r="A18" t="str">
            <v>020101 - 2 - 1 1 5 2 - 1</v>
          </cell>
          <cell r="B18" t="str">
            <v>Auxilio de Transporte</v>
          </cell>
          <cell r="C18">
            <v>722607706</v>
          </cell>
          <cell r="D18">
            <v>44429100</v>
          </cell>
          <cell r="E18">
            <v>722607706</v>
          </cell>
          <cell r="F18">
            <v>44429100</v>
          </cell>
          <cell r="G18">
            <v>722607706</v>
          </cell>
        </row>
        <row r="19">
          <cell r="A19" t="str">
            <v>020101 - 2 - 1 1 5 3 - 1</v>
          </cell>
          <cell r="B19" t="str">
            <v>Bonificación por Servicios Prestados</v>
          </cell>
          <cell r="C19">
            <v>732466726</v>
          </cell>
          <cell r="D19">
            <v>45214535</v>
          </cell>
          <cell r="E19">
            <v>732466726</v>
          </cell>
          <cell r="F19">
            <v>45214535</v>
          </cell>
          <cell r="G19">
            <v>732466726</v>
          </cell>
        </row>
        <row r="20">
          <cell r="A20" t="str">
            <v>020101 - 2 - 1 1 5 4 - 1</v>
          </cell>
          <cell r="B20" t="str">
            <v>Prima de Servicios</v>
          </cell>
          <cell r="C20">
            <v>840418633</v>
          </cell>
          <cell r="D20">
            <v>48014</v>
          </cell>
          <cell r="E20">
            <v>840418633</v>
          </cell>
          <cell r="F20">
            <v>48014</v>
          </cell>
          <cell r="G20">
            <v>840418633</v>
          </cell>
        </row>
        <row r="21">
          <cell r="A21" t="str">
            <v>020101 - 2 - 1 1 5 5 - 1</v>
          </cell>
          <cell r="B21" t="str">
            <v>Prima de Vacaciones</v>
          </cell>
          <cell r="C21">
            <v>917396298</v>
          </cell>
          <cell r="D21">
            <v>76936114</v>
          </cell>
          <cell r="E21">
            <v>917396298</v>
          </cell>
          <cell r="F21">
            <v>76936114</v>
          </cell>
          <cell r="G21">
            <v>917396298</v>
          </cell>
        </row>
        <row r="22">
          <cell r="A22" t="str">
            <v>020101 - 2 - 1 1 5 6 - 1</v>
          </cell>
          <cell r="B22" t="str">
            <v>Prima de Navidad</v>
          </cell>
          <cell r="C22">
            <v>1819045213</v>
          </cell>
          <cell r="D22">
            <v>1802299124</v>
          </cell>
          <cell r="E22">
            <v>1819045213</v>
          </cell>
          <cell r="F22">
            <v>1802299124</v>
          </cell>
          <cell r="G22">
            <v>1819045213</v>
          </cell>
        </row>
        <row r="23">
          <cell r="A23" t="str">
            <v>020101 - 2 - 1 1 5 7 - 1</v>
          </cell>
          <cell r="B23" t="str">
            <v>Primas Extraordinarias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A24" t="str">
            <v>020101 - 2 - 1 1 5 8 - 1</v>
          </cell>
          <cell r="B24" t="str">
            <v>Bonificación Especial de Recreación</v>
          </cell>
          <cell r="C24">
            <v>98816279</v>
          </cell>
          <cell r="D24">
            <v>7953775</v>
          </cell>
          <cell r="E24">
            <v>98816279</v>
          </cell>
          <cell r="F24">
            <v>7953775</v>
          </cell>
          <cell r="G24">
            <v>98816279</v>
          </cell>
        </row>
        <row r="25">
          <cell r="A25" t="str">
            <v>020101 - 2 - 1 1 5 11 - 1</v>
          </cell>
          <cell r="B25" t="str">
            <v>Auxilio Funerario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</row>
        <row r="26">
          <cell r="A26" t="str">
            <v>020101 - 2 - 1 2</v>
          </cell>
          <cell r="B26" t="str">
            <v>CONTRIBUCIONES INHERENTES A LA NOMINA</v>
          </cell>
          <cell r="C26">
            <v>8828148518</v>
          </cell>
          <cell r="D26">
            <v>880416014</v>
          </cell>
          <cell r="E26">
            <v>8828148518</v>
          </cell>
          <cell r="F26">
            <v>880416014</v>
          </cell>
          <cell r="G26">
            <v>8828148518</v>
          </cell>
        </row>
        <row r="27">
          <cell r="A27" t="str">
            <v>020101 - 2 - 1 2 1</v>
          </cell>
          <cell r="B27" t="str">
            <v>CONTRIBUCIONES INHERENTES A LA NOMINA SECTOR PRIVADO</v>
          </cell>
          <cell r="C27">
            <v>2993470708</v>
          </cell>
          <cell r="D27">
            <v>269432100</v>
          </cell>
          <cell r="E27">
            <v>2993470708</v>
          </cell>
          <cell r="F27">
            <v>269432100</v>
          </cell>
          <cell r="G27">
            <v>2993470708</v>
          </cell>
        </row>
        <row r="28">
          <cell r="A28" t="str">
            <v>020101 - 2 - 1 2 1 1 - 1</v>
          </cell>
          <cell r="B28" t="str">
            <v>Caja de Compensación Familiar</v>
          </cell>
          <cell r="C28">
            <v>989410200</v>
          </cell>
          <cell r="D28">
            <v>86939000</v>
          </cell>
          <cell r="E28">
            <v>989410200</v>
          </cell>
          <cell r="F28">
            <v>86939000</v>
          </cell>
          <cell r="G28">
            <v>989410200</v>
          </cell>
        </row>
        <row r="29">
          <cell r="A29" t="str">
            <v>020101 - 2 - 1 2 1 3 - 1</v>
          </cell>
          <cell r="B29" t="str">
            <v>Aportes de Salud</v>
          </cell>
          <cell r="C29">
            <v>1463344908</v>
          </cell>
          <cell r="D29">
            <v>130859100</v>
          </cell>
          <cell r="E29">
            <v>1463344908</v>
          </cell>
          <cell r="F29">
            <v>130859100</v>
          </cell>
          <cell r="G29">
            <v>1463344908</v>
          </cell>
        </row>
        <row r="30">
          <cell r="A30" t="str">
            <v>020101 - 2 - 1 2 1 4 - 1</v>
          </cell>
          <cell r="B30" t="str">
            <v>Aportes de Pensión</v>
          </cell>
          <cell r="C30">
            <v>540715600</v>
          </cell>
          <cell r="D30">
            <v>51634000</v>
          </cell>
          <cell r="E30">
            <v>540715600</v>
          </cell>
          <cell r="F30">
            <v>51634000</v>
          </cell>
          <cell r="G30">
            <v>540715600</v>
          </cell>
        </row>
        <row r="31">
          <cell r="A31" t="str">
            <v>020101 - 2 - 1 2 2</v>
          </cell>
          <cell r="B31" t="str">
            <v>CONTRIBUCIONES INHERENTES A AL NOMINA SECTOR PUBLICO</v>
          </cell>
          <cell r="C31">
            <v>5834677810</v>
          </cell>
          <cell r="D31">
            <v>610983914</v>
          </cell>
          <cell r="E31">
            <v>5834677810</v>
          </cell>
          <cell r="F31">
            <v>610983914</v>
          </cell>
          <cell r="G31">
            <v>5834677810</v>
          </cell>
        </row>
        <row r="32">
          <cell r="A32" t="str">
            <v>020101 - 2 - 1 2 2 1 - 1</v>
          </cell>
          <cell r="B32" t="str">
            <v>Servicio Nacional de Aprendizaje SENA</v>
          </cell>
          <cell r="C32">
            <v>123816900</v>
          </cell>
          <cell r="D32">
            <v>10879800</v>
          </cell>
          <cell r="E32">
            <v>123816900</v>
          </cell>
          <cell r="F32">
            <v>10879800</v>
          </cell>
          <cell r="G32">
            <v>123816900</v>
          </cell>
        </row>
        <row r="33">
          <cell r="A33" t="str">
            <v>020101 - 2 - 1 2 2 2 - 1</v>
          </cell>
          <cell r="B33" t="str">
            <v>Instituto Colombiano de Bienestar Familiar ICBF</v>
          </cell>
          <cell r="C33">
            <v>742063700</v>
          </cell>
          <cell r="D33">
            <v>65200300</v>
          </cell>
          <cell r="E33">
            <v>742063700</v>
          </cell>
          <cell r="F33">
            <v>65200300</v>
          </cell>
          <cell r="G33">
            <v>742063700</v>
          </cell>
        </row>
        <row r="34">
          <cell r="A34" t="str">
            <v>020101 - 2 - 1 2 2 3 - 1</v>
          </cell>
          <cell r="B34" t="str">
            <v>Escuelas Industriales e Institutos Técnicos</v>
          </cell>
          <cell r="C34">
            <v>247241200</v>
          </cell>
          <cell r="D34">
            <v>21720800</v>
          </cell>
          <cell r="E34">
            <v>247241200</v>
          </cell>
          <cell r="F34">
            <v>21720800</v>
          </cell>
          <cell r="G34">
            <v>247241200</v>
          </cell>
        </row>
        <row r="35">
          <cell r="A35" t="str">
            <v>020101 - 2 - 1 2 2 4 - 1</v>
          </cell>
          <cell r="B35" t="str">
            <v>Escuela Superior de Administración Pública ESAP</v>
          </cell>
          <cell r="C35">
            <v>123816900</v>
          </cell>
          <cell r="D35">
            <v>10879800</v>
          </cell>
          <cell r="E35">
            <v>123816900</v>
          </cell>
          <cell r="F35">
            <v>10879800</v>
          </cell>
          <cell r="G35">
            <v>123816900</v>
          </cell>
        </row>
        <row r="36">
          <cell r="A36" t="str">
            <v>020101 - 2 - 1 2 2 5 - 1</v>
          </cell>
          <cell r="B36" t="str">
            <v>Aportes Cesantías</v>
          </cell>
          <cell r="C36">
            <v>2095881412</v>
          </cell>
          <cell r="D36">
            <v>282069372</v>
          </cell>
          <cell r="E36">
            <v>2095881412</v>
          </cell>
          <cell r="F36">
            <v>282069372</v>
          </cell>
          <cell r="G36">
            <v>2095881412</v>
          </cell>
        </row>
        <row r="37">
          <cell r="A37" t="str">
            <v>020101 - 2 - 1 2 2 6 - 1</v>
          </cell>
          <cell r="B37" t="str">
            <v>Aportes Salud</v>
          </cell>
          <cell r="C37">
            <v>350111200</v>
          </cell>
          <cell r="D37">
            <v>32485600</v>
          </cell>
          <cell r="E37">
            <v>350111200</v>
          </cell>
          <cell r="F37">
            <v>32485600</v>
          </cell>
          <cell r="G37">
            <v>350111200</v>
          </cell>
        </row>
        <row r="38">
          <cell r="A38" t="str">
            <v>020101 - 2 - 1 2 2 7 - 1</v>
          </cell>
          <cell r="B38" t="str">
            <v>Aportes Pensión</v>
          </cell>
          <cell r="C38">
            <v>2017086800</v>
          </cell>
          <cell r="D38">
            <v>178602000</v>
          </cell>
          <cell r="E38">
            <v>2017086800</v>
          </cell>
          <cell r="F38">
            <v>178602000</v>
          </cell>
          <cell r="G38">
            <v>2017086800</v>
          </cell>
        </row>
        <row r="39">
          <cell r="A39" t="str">
            <v>020101 - 2 - 1 2 2 8 - 1</v>
          </cell>
          <cell r="B39" t="str">
            <v>Riesgos Profesionales ARP</v>
          </cell>
          <cell r="C39">
            <v>134659698</v>
          </cell>
          <cell r="D39">
            <v>9146242</v>
          </cell>
          <cell r="E39">
            <v>134659698</v>
          </cell>
          <cell r="F39">
            <v>9146242</v>
          </cell>
          <cell r="G39">
            <v>134659698</v>
          </cell>
        </row>
        <row r="40">
          <cell r="A40" t="str">
            <v>020101 - 2 - 1 3</v>
          </cell>
          <cell r="B40" t="str">
            <v>PROVISIÓN PARA HOMOLOGACIÓN DE CARGOS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</row>
        <row r="41">
          <cell r="A41" t="str">
            <v>020101 - 2 - 1 3 1 - 1</v>
          </cell>
          <cell r="B41" t="str">
            <v>Provisión para Homologación de Cargos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  <row r="42">
          <cell r="A42" t="str">
            <v>020101 - 2 - 2</v>
          </cell>
          <cell r="B42" t="str">
            <v>GASTOS GENERALES</v>
          </cell>
          <cell r="C42">
            <v>77828000</v>
          </cell>
          <cell r="D42">
            <v>-619440000</v>
          </cell>
          <cell r="E42">
            <v>0</v>
          </cell>
          <cell r="F42">
            <v>0</v>
          </cell>
          <cell r="G42">
            <v>0</v>
          </cell>
        </row>
        <row r="43">
          <cell r="A43" t="str">
            <v>020101 - 2 - 2 1</v>
          </cell>
          <cell r="B43" t="str">
            <v>ADQUISICIÓN DE BIENES</v>
          </cell>
          <cell r="C43">
            <v>77828000</v>
          </cell>
          <cell r="D43">
            <v>-619440000</v>
          </cell>
          <cell r="E43">
            <v>0</v>
          </cell>
          <cell r="F43">
            <v>0</v>
          </cell>
          <cell r="G43">
            <v>0</v>
          </cell>
        </row>
        <row r="44">
          <cell r="A44" t="str">
            <v>020101 - 2 - 2 1 1 - 1</v>
          </cell>
          <cell r="B44" t="str">
            <v>Dotación Ley 70 de 1988</v>
          </cell>
          <cell r="C44">
            <v>77828000</v>
          </cell>
          <cell r="D44">
            <v>-619440000</v>
          </cell>
          <cell r="E44">
            <v>0</v>
          </cell>
          <cell r="F44">
            <v>0</v>
          </cell>
          <cell r="G44">
            <v>0</v>
          </cell>
        </row>
        <row r="45">
          <cell r="A45" t="str">
            <v>020101 - 2 - 2 2</v>
          </cell>
          <cell r="B45" t="str">
            <v>ADQUISICIÓN DE SERVICIOS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</row>
        <row r="46">
          <cell r="A46" t="str">
            <v>020101 - 2 - 2 2 1 - 1</v>
          </cell>
          <cell r="B46" t="str">
            <v>Viáticos y Gastos de Viaje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</row>
        <row r="47">
          <cell r="A47" t="str">
            <v>020101 - 2 - 2 2 2 - 1</v>
          </cell>
          <cell r="B47" t="str">
            <v>Capacitación, Bienestar Social y Estímulos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</row>
        <row r="48">
          <cell r="A48" t="str">
            <v>020101 - 2 - 3</v>
          </cell>
          <cell r="B48" t="str">
            <v>TRANSFERENCIAS</v>
          </cell>
          <cell r="C48">
            <v>119382113</v>
          </cell>
          <cell r="D48">
            <v>85239944</v>
          </cell>
          <cell r="E48">
            <v>85755644</v>
          </cell>
          <cell r="F48">
            <v>85239944</v>
          </cell>
          <cell r="G48">
            <v>85755644</v>
          </cell>
        </row>
        <row r="49">
          <cell r="A49" t="str">
            <v>020101 - 2 - 3 1 - 1</v>
          </cell>
          <cell r="B49" t="str">
            <v>Sentencias y Conciliaciones</v>
          </cell>
          <cell r="C49">
            <v>119382113</v>
          </cell>
          <cell r="D49">
            <v>85239944</v>
          </cell>
          <cell r="E49">
            <v>85755644</v>
          </cell>
          <cell r="F49">
            <v>85239944</v>
          </cell>
          <cell r="G49">
            <v>85755644</v>
          </cell>
        </row>
        <row r="50">
          <cell r="A50" t="str">
            <v>020101 - 2 - 4</v>
          </cell>
          <cell r="B50" t="str">
            <v>SERVICIOS PERSONALES INDIRECTOS</v>
          </cell>
          <cell r="C50">
            <v>398953983</v>
          </cell>
          <cell r="D50">
            <v>-42368596</v>
          </cell>
          <cell r="E50">
            <v>356585387</v>
          </cell>
          <cell r="F50">
            <v>-36692600</v>
          </cell>
          <cell r="G50">
            <v>356585387</v>
          </cell>
        </row>
        <row r="51">
          <cell r="A51" t="str">
            <v>020101 - 2 - 4 4 - 1</v>
          </cell>
          <cell r="B51" t="str">
            <v>Remuneración por Servicios Técnicos</v>
          </cell>
          <cell r="C51">
            <v>398953983</v>
          </cell>
          <cell r="D51">
            <v>-42368596</v>
          </cell>
          <cell r="E51">
            <v>356585387</v>
          </cell>
          <cell r="F51">
            <v>-36692600</v>
          </cell>
          <cell r="G51">
            <v>356585387</v>
          </cell>
        </row>
        <row r="52">
          <cell r="A52" t="str">
            <v>020102 - 2 -</v>
          </cell>
          <cell r="B52" t="str">
            <v>GASTOS</v>
          </cell>
          <cell r="C52">
            <v>291316587939</v>
          </cell>
          <cell r="D52">
            <v>39002529738</v>
          </cell>
          <cell r="E52">
            <v>289137550884</v>
          </cell>
          <cell r="F52">
            <v>39885753738</v>
          </cell>
          <cell r="G52">
            <v>289137550884</v>
          </cell>
        </row>
        <row r="53">
          <cell r="A53" t="str">
            <v>020102 - 2 - 1</v>
          </cell>
          <cell r="B53" t="str">
            <v>GASTOS DE PERSONAL</v>
          </cell>
          <cell r="C53">
            <v>290464881379</v>
          </cell>
          <cell r="D53">
            <v>39885589698</v>
          </cell>
          <cell r="E53">
            <v>289031517888</v>
          </cell>
          <cell r="F53">
            <v>39885589698</v>
          </cell>
          <cell r="G53">
            <v>289031517888</v>
          </cell>
        </row>
        <row r="54">
          <cell r="A54" t="str">
            <v>020102 - 2 - 1 1</v>
          </cell>
          <cell r="B54" t="str">
            <v>SERVICIOS PERSONALES ASOCIADOS A LA NOMINA</v>
          </cell>
          <cell r="C54">
            <v>235354012132</v>
          </cell>
          <cell r="D54">
            <v>34146073863</v>
          </cell>
          <cell r="E54">
            <v>234042247063</v>
          </cell>
          <cell r="F54">
            <v>34146073863</v>
          </cell>
          <cell r="G54">
            <v>234042247063</v>
          </cell>
        </row>
        <row r="55">
          <cell r="A55" t="str">
            <v>020102 - 2 - 1 1 1</v>
          </cell>
          <cell r="B55" t="str">
            <v>SUELDOS DE PERSONAL DE NOMINA</v>
          </cell>
          <cell r="C55">
            <v>195120499311</v>
          </cell>
          <cell r="D55">
            <v>16306085447</v>
          </cell>
          <cell r="E55">
            <v>193808734242</v>
          </cell>
          <cell r="F55">
            <v>16306085447</v>
          </cell>
          <cell r="G55">
            <v>193808734242</v>
          </cell>
        </row>
        <row r="56">
          <cell r="A56" t="str">
            <v>020102 - 2 - 1 1 1 1 - 1</v>
          </cell>
          <cell r="B56" t="str">
            <v>Sueldos - Con Situación de Fondos</v>
          </cell>
          <cell r="C56">
            <v>179279662392</v>
          </cell>
          <cell r="D56">
            <v>14982249889</v>
          </cell>
          <cell r="E56">
            <v>179279662392</v>
          </cell>
          <cell r="F56">
            <v>14982249889</v>
          </cell>
          <cell r="G56">
            <v>179279662392</v>
          </cell>
        </row>
        <row r="57">
          <cell r="A57" t="str">
            <v>020102 - 2 - 1 1 1 2 - 1</v>
          </cell>
          <cell r="B57" t="str">
            <v>Descuento Aporte Laboral</v>
          </cell>
          <cell r="C57">
            <v>15695623844</v>
          </cell>
          <cell r="D57">
            <v>1311264295</v>
          </cell>
          <cell r="E57">
            <v>14383858775</v>
          </cell>
          <cell r="F57">
            <v>1311264295</v>
          </cell>
          <cell r="G57">
            <v>14383858775</v>
          </cell>
        </row>
        <row r="58">
          <cell r="A58" t="str">
            <v>020102 - 2 - 1 1 1 3 - 1</v>
          </cell>
          <cell r="B58" t="str">
            <v>Sobresueldos - Con Situación de Fondos</v>
          </cell>
          <cell r="C58">
            <v>145213075</v>
          </cell>
          <cell r="D58">
            <v>12571263</v>
          </cell>
          <cell r="E58">
            <v>145213075</v>
          </cell>
          <cell r="F58">
            <v>12571263</v>
          </cell>
          <cell r="G58">
            <v>145213075</v>
          </cell>
        </row>
        <row r="59">
          <cell r="A59" t="str">
            <v>020102 - 2 - 1 1 2</v>
          </cell>
          <cell r="B59" t="str">
            <v>HORAS EXTRAS Y DIAS FESTIVOS</v>
          </cell>
          <cell r="C59">
            <v>1181014859</v>
          </cell>
          <cell r="D59">
            <v>109488257</v>
          </cell>
          <cell r="E59">
            <v>1181014859</v>
          </cell>
          <cell r="F59">
            <v>109488257</v>
          </cell>
          <cell r="G59">
            <v>1181014859</v>
          </cell>
        </row>
        <row r="60">
          <cell r="A60" t="str">
            <v>020102 - 2 - 1 1 2 1 - 1</v>
          </cell>
          <cell r="B60" t="str">
            <v>Horas Extras y Días Festivos - CSF</v>
          </cell>
          <cell r="C60">
            <v>1181014859</v>
          </cell>
          <cell r="D60">
            <v>109488257</v>
          </cell>
          <cell r="E60">
            <v>1181014859</v>
          </cell>
          <cell r="F60">
            <v>109488257</v>
          </cell>
          <cell r="G60">
            <v>1181014859</v>
          </cell>
        </row>
        <row r="61">
          <cell r="A61" t="str">
            <v>020102 - 2 - 1 1 5</v>
          </cell>
          <cell r="B61" t="str">
            <v>OTROS GASTOS POR SERVICIOS PERSONALES</v>
          </cell>
          <cell r="C61">
            <v>39052497962</v>
          </cell>
          <cell r="D61">
            <v>17730500159</v>
          </cell>
          <cell r="E61">
            <v>39052497962</v>
          </cell>
          <cell r="F61">
            <v>17730500159</v>
          </cell>
          <cell r="G61">
            <v>39052497962</v>
          </cell>
        </row>
        <row r="62">
          <cell r="A62" t="str">
            <v>020102 - 2 - 1 1 5 1 - 1</v>
          </cell>
          <cell r="B62" t="str">
            <v>Subsidio o Prima de Alimentación</v>
          </cell>
          <cell r="C62">
            <v>1274922857</v>
          </cell>
          <cell r="D62">
            <v>56911928</v>
          </cell>
          <cell r="E62">
            <v>1274922857</v>
          </cell>
          <cell r="F62">
            <v>56911928</v>
          </cell>
          <cell r="G62">
            <v>1274922857</v>
          </cell>
        </row>
        <row r="63">
          <cell r="A63" t="str">
            <v>020102 - 2 - 1 1 5 2 - 1</v>
          </cell>
          <cell r="B63" t="str">
            <v>Auxilio de Transporte</v>
          </cell>
          <cell r="C63">
            <v>770639590</v>
          </cell>
          <cell r="D63">
            <v>33529800</v>
          </cell>
          <cell r="E63">
            <v>770639590</v>
          </cell>
          <cell r="F63">
            <v>33529800</v>
          </cell>
          <cell r="G63">
            <v>770639590</v>
          </cell>
        </row>
        <row r="64">
          <cell r="A64" t="str">
            <v>020102 - 2 - 1 1 5 5 - 1</v>
          </cell>
          <cell r="B64" t="str">
            <v>Prima de Vacaciones</v>
          </cell>
          <cell r="C64">
            <v>8054731311</v>
          </cell>
          <cell r="D64">
            <v>6181586</v>
          </cell>
          <cell r="E64">
            <v>8054731311</v>
          </cell>
          <cell r="F64">
            <v>6181586</v>
          </cell>
          <cell r="G64">
            <v>8054731311</v>
          </cell>
        </row>
        <row r="65">
          <cell r="A65" t="str">
            <v>020102 - 2 - 1 1 5 6 - 1</v>
          </cell>
          <cell r="B65" t="str">
            <v>Prima de Navidad</v>
          </cell>
          <cell r="C65">
            <v>17191696068</v>
          </cell>
          <cell r="D65">
            <v>17066651083</v>
          </cell>
          <cell r="E65">
            <v>17191696068</v>
          </cell>
          <cell r="F65">
            <v>17066651083</v>
          </cell>
          <cell r="G65">
            <v>17191696068</v>
          </cell>
        </row>
        <row r="66">
          <cell r="A66" t="str">
            <v>020102 - 2 - 1 1 5 9 - 1</v>
          </cell>
          <cell r="B66" t="str">
            <v>Auxilio de Movilización</v>
          </cell>
          <cell r="C66">
            <v>600306913</v>
          </cell>
          <cell r="D66">
            <v>27011246</v>
          </cell>
          <cell r="E66">
            <v>600306913</v>
          </cell>
          <cell r="F66">
            <v>27011246</v>
          </cell>
          <cell r="G66">
            <v>600306913</v>
          </cell>
        </row>
        <row r="67">
          <cell r="A67" t="str">
            <v>020102 - 2 - 1 1 5 10 - 1</v>
          </cell>
          <cell r="B67" t="str">
            <v>Otras Primas</v>
          </cell>
          <cell r="C67">
            <v>135924</v>
          </cell>
          <cell r="D67">
            <v>5952</v>
          </cell>
          <cell r="E67">
            <v>135924</v>
          </cell>
          <cell r="F67">
            <v>5952</v>
          </cell>
          <cell r="G67">
            <v>135924</v>
          </cell>
        </row>
        <row r="68">
          <cell r="A68" t="str">
            <v>020102 - 2 - 1 1 5 11 - 1</v>
          </cell>
          <cell r="B68" t="str">
            <v>Auxilio Funerario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</row>
        <row r="69">
          <cell r="A69" t="str">
            <v>020102 - 2 - 1 1 5 12 - 1</v>
          </cell>
          <cell r="B69" t="str">
            <v>Zonas de Difícil Acceso</v>
          </cell>
          <cell r="C69">
            <v>11160065299</v>
          </cell>
          <cell r="D69">
            <v>540208564</v>
          </cell>
          <cell r="E69">
            <v>11160065299</v>
          </cell>
          <cell r="F69">
            <v>540208564</v>
          </cell>
          <cell r="G69">
            <v>11160065299</v>
          </cell>
        </row>
        <row r="70">
          <cell r="A70" t="str">
            <v>020102 - 2 - 1 2</v>
          </cell>
          <cell r="B70" t="str">
            <v>CONTRIBUCIONES INHERENTES A LA NOMINA</v>
          </cell>
          <cell r="C70">
            <v>55110869247</v>
          </cell>
          <cell r="D70">
            <v>5739515835</v>
          </cell>
          <cell r="E70">
            <v>54989270825</v>
          </cell>
          <cell r="F70">
            <v>5739515835</v>
          </cell>
          <cell r="G70">
            <v>54989270825</v>
          </cell>
        </row>
        <row r="71">
          <cell r="A71" t="str">
            <v>020102 - 2 - 1 2 1</v>
          </cell>
          <cell r="B71" t="str">
            <v>CONTRIBUCIONES INHERENTES A LA NOMINA SECTOR PRIVADO</v>
          </cell>
          <cell r="C71">
            <v>8688849160</v>
          </cell>
          <cell r="D71">
            <v>683027060</v>
          </cell>
          <cell r="E71">
            <v>8688849160</v>
          </cell>
          <cell r="F71">
            <v>683027060</v>
          </cell>
          <cell r="G71">
            <v>8688849160</v>
          </cell>
        </row>
        <row r="72">
          <cell r="A72" t="str">
            <v>020102 - 2 - 1 2 1 1 - 1</v>
          </cell>
          <cell r="B72" t="str">
            <v>Caja de Compensación Familiar</v>
          </cell>
          <cell r="C72">
            <v>8688849160</v>
          </cell>
          <cell r="D72">
            <v>683027060</v>
          </cell>
          <cell r="E72">
            <v>8688849160</v>
          </cell>
          <cell r="F72">
            <v>683027060</v>
          </cell>
          <cell r="G72">
            <v>8688849160</v>
          </cell>
        </row>
        <row r="73">
          <cell r="A73" t="str">
            <v>020102 - 2 - 1 2 2</v>
          </cell>
          <cell r="B73" t="str">
            <v>CONTRIBUCIONES INHERENTES A AL NOMINA SECTOR PUBLICO</v>
          </cell>
          <cell r="C73">
            <v>46422020087</v>
          </cell>
          <cell r="D73">
            <v>5056488775</v>
          </cell>
          <cell r="E73">
            <v>46300421665</v>
          </cell>
          <cell r="F73">
            <v>5056488775</v>
          </cell>
          <cell r="G73">
            <v>46300421665</v>
          </cell>
        </row>
        <row r="74">
          <cell r="A74" t="str">
            <v>020102 - 2 - 1 2 2 1 - 1</v>
          </cell>
          <cell r="B74" t="str">
            <v>Servicio Nacional de Aprendizaje SENA</v>
          </cell>
          <cell r="C74">
            <v>1086361650</v>
          </cell>
          <cell r="D74">
            <v>85435750</v>
          </cell>
          <cell r="E74">
            <v>1086361650</v>
          </cell>
          <cell r="F74">
            <v>85435750</v>
          </cell>
          <cell r="G74">
            <v>1086361650</v>
          </cell>
        </row>
        <row r="75">
          <cell r="A75" t="str">
            <v>020102 - 2 - 1 2 2 2 - 1</v>
          </cell>
          <cell r="B75" t="str">
            <v>Instituto Colombiano de Bienestar Familiar ICBF</v>
          </cell>
          <cell r="C75">
            <v>6515680030</v>
          </cell>
          <cell r="D75">
            <v>512170730</v>
          </cell>
          <cell r="E75">
            <v>6515680030</v>
          </cell>
          <cell r="F75">
            <v>512170730</v>
          </cell>
          <cell r="G75">
            <v>6515680030</v>
          </cell>
        </row>
        <row r="76">
          <cell r="A76" t="str">
            <v>020102 - 2 - 1 2 2 3 - 1</v>
          </cell>
          <cell r="B76" t="str">
            <v>Escuelas Industriales e Institutos Técnicos</v>
          </cell>
          <cell r="C76">
            <v>2171065540</v>
          </cell>
          <cell r="D76">
            <v>170650540</v>
          </cell>
          <cell r="E76">
            <v>2171065540</v>
          </cell>
          <cell r="F76">
            <v>170650540</v>
          </cell>
          <cell r="G76">
            <v>2171065540</v>
          </cell>
        </row>
        <row r="77">
          <cell r="A77" t="str">
            <v>020102 - 2 - 1 2 2 4 - 1</v>
          </cell>
          <cell r="B77" t="str">
            <v>Escuela Superior de Administración Pública ESAP</v>
          </cell>
          <cell r="C77">
            <v>1086361650</v>
          </cell>
          <cell r="D77">
            <v>85435750</v>
          </cell>
          <cell r="E77">
            <v>1086361650</v>
          </cell>
          <cell r="F77">
            <v>85435750</v>
          </cell>
          <cell r="G77">
            <v>1086361650</v>
          </cell>
        </row>
        <row r="78">
          <cell r="A78" t="str">
            <v>020102 - 2 - 1 2 2 9 - 1</v>
          </cell>
          <cell r="B78" t="str">
            <v>Aportes Cesantía - SSF</v>
          </cell>
          <cell r="C78">
            <v>18952282366</v>
          </cell>
          <cell r="D78">
            <v>2805253593</v>
          </cell>
          <cell r="E78">
            <v>18830683944</v>
          </cell>
          <cell r="F78">
            <v>2805253593</v>
          </cell>
          <cell r="G78">
            <v>18830683944</v>
          </cell>
        </row>
        <row r="79">
          <cell r="A79" t="str">
            <v>020102 - 2 - 1 2 2 10 - 1</v>
          </cell>
          <cell r="B79" t="str">
            <v>Previsión Social - SSF</v>
          </cell>
          <cell r="C79">
            <v>16610268851</v>
          </cell>
          <cell r="D79">
            <v>1397542412</v>
          </cell>
          <cell r="E79">
            <v>16610268851</v>
          </cell>
          <cell r="F79">
            <v>1397542412</v>
          </cell>
          <cell r="G79">
            <v>16610268851</v>
          </cell>
        </row>
        <row r="80">
          <cell r="A80" t="str">
            <v>020102 - 2 - 1 4</v>
          </cell>
          <cell r="B80" t="str">
            <v>PROVISIÓN ASCENSOS EN EL ESCALAFÓN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</row>
        <row r="81">
          <cell r="A81" t="str">
            <v>020102 - 2 - 1 4 4 - 1</v>
          </cell>
          <cell r="B81" t="str">
            <v>Provisión Ascensos en el Escalafón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</row>
        <row r="82">
          <cell r="A82" t="str">
            <v>020102 - 2 - 2</v>
          </cell>
          <cell r="B82" t="str">
            <v>GASTOS GENERALES</v>
          </cell>
          <cell r="C82">
            <v>756455060</v>
          </cell>
          <cell r="D82">
            <v>-883059960</v>
          </cell>
          <cell r="E82">
            <v>10781496</v>
          </cell>
          <cell r="F82">
            <v>164040</v>
          </cell>
          <cell r="G82">
            <v>10781496</v>
          </cell>
        </row>
        <row r="83">
          <cell r="A83" t="str">
            <v>020102 - 2 - 2 1</v>
          </cell>
          <cell r="B83" t="str">
            <v>ADQUISICIÓN DE BIENES</v>
          </cell>
          <cell r="C83">
            <v>745673564</v>
          </cell>
          <cell r="D83">
            <v>-883224000</v>
          </cell>
          <cell r="E83">
            <v>0</v>
          </cell>
          <cell r="F83">
            <v>0</v>
          </cell>
          <cell r="G83">
            <v>0</v>
          </cell>
        </row>
        <row r="84">
          <cell r="A84" t="str">
            <v>020102 - 2 - 2 1 1 - 1</v>
          </cell>
          <cell r="B84" t="str">
            <v>Dotación Ley 70 de 1988</v>
          </cell>
          <cell r="C84">
            <v>745673564</v>
          </cell>
          <cell r="D84">
            <v>-883224000</v>
          </cell>
          <cell r="E84">
            <v>0</v>
          </cell>
          <cell r="F84">
            <v>0</v>
          </cell>
          <cell r="G84">
            <v>0</v>
          </cell>
        </row>
        <row r="85">
          <cell r="A85" t="str">
            <v>020102 - 2 - 2 2</v>
          </cell>
          <cell r="B85" t="str">
            <v>ADQUISICIÓN DE SERVICIOS</v>
          </cell>
          <cell r="C85">
            <v>10781496</v>
          </cell>
          <cell r="D85">
            <v>164040</v>
          </cell>
          <cell r="E85">
            <v>10781496</v>
          </cell>
          <cell r="F85">
            <v>164040</v>
          </cell>
          <cell r="G85">
            <v>10781496</v>
          </cell>
        </row>
        <row r="86">
          <cell r="A86" t="str">
            <v>020102 - 2 - 2 2 1 - 1</v>
          </cell>
          <cell r="B86" t="str">
            <v>Viáticos y Gastos de Viaje</v>
          </cell>
          <cell r="C86">
            <v>10781496</v>
          </cell>
          <cell r="D86">
            <v>164040</v>
          </cell>
          <cell r="E86">
            <v>10781496</v>
          </cell>
          <cell r="F86">
            <v>164040</v>
          </cell>
          <cell r="G86">
            <v>10781496</v>
          </cell>
        </row>
        <row r="87">
          <cell r="A87" t="str">
            <v>020102 - 2 - 2 2 2 - 1</v>
          </cell>
          <cell r="B87" t="str">
            <v>Capacitación, Bienestar Social y Estímulos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</row>
        <row r="88">
          <cell r="A88" t="str">
            <v>020102 - 2 - 3</v>
          </cell>
          <cell r="B88" t="str">
            <v>TRANSFERENCIAS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</row>
        <row r="89">
          <cell r="A89" t="str">
            <v>020102 - 2 - 3 1 - 1</v>
          </cell>
          <cell r="B89" t="str">
            <v>Sentencias y Conciliaciones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</row>
        <row r="90">
          <cell r="A90" t="str">
            <v>020102 - 2 - 4</v>
          </cell>
          <cell r="B90" t="str">
            <v>SERVICIOS PERSONALES INDIRECTOS</v>
          </cell>
          <cell r="C90">
            <v>95251500</v>
          </cell>
          <cell r="D90">
            <v>0</v>
          </cell>
          <cell r="E90">
            <v>95251500</v>
          </cell>
          <cell r="F90">
            <v>0</v>
          </cell>
          <cell r="G90">
            <v>95251500</v>
          </cell>
        </row>
        <row r="91">
          <cell r="A91" t="str">
            <v>020102 - 2 - 4 3 - 1</v>
          </cell>
          <cell r="B91" t="str">
            <v>Honorarios (Concurso Docentes)</v>
          </cell>
          <cell r="C91">
            <v>95251500</v>
          </cell>
          <cell r="D91">
            <v>0</v>
          </cell>
          <cell r="E91">
            <v>95251500</v>
          </cell>
          <cell r="F91">
            <v>0</v>
          </cell>
          <cell r="G91">
            <v>95251500</v>
          </cell>
        </row>
        <row r="92">
          <cell r="A92" t="str">
            <v>020103 - 2 -</v>
          </cell>
          <cell r="B92" t="str">
            <v>GASTOS</v>
          </cell>
          <cell r="C92">
            <v>19882805862</v>
          </cell>
          <cell r="D92">
            <v>2735475001</v>
          </cell>
          <cell r="E92">
            <v>19882805862</v>
          </cell>
          <cell r="F92">
            <v>2735475001</v>
          </cell>
          <cell r="G92">
            <v>19882805862</v>
          </cell>
        </row>
        <row r="93">
          <cell r="A93" t="str">
            <v>020103 - 2 - 1</v>
          </cell>
          <cell r="B93" t="str">
            <v>GASTOS DE PERSONAL</v>
          </cell>
          <cell r="C93">
            <v>19847377996</v>
          </cell>
          <cell r="D93">
            <v>2734266961</v>
          </cell>
          <cell r="E93">
            <v>19847377996</v>
          </cell>
          <cell r="F93">
            <v>2734266961</v>
          </cell>
          <cell r="G93">
            <v>19847377996</v>
          </cell>
        </row>
        <row r="94">
          <cell r="A94" t="str">
            <v>020103 - 2 - 1 1</v>
          </cell>
          <cell r="B94" t="str">
            <v>SERVICIOS PERSONALES ASOCIADOS A LA NOMINA</v>
          </cell>
          <cell r="C94">
            <v>16022423482</v>
          </cell>
          <cell r="D94">
            <v>2339988332</v>
          </cell>
          <cell r="E94">
            <v>16022423482</v>
          </cell>
          <cell r="F94">
            <v>2339988332</v>
          </cell>
          <cell r="G94">
            <v>16022423482</v>
          </cell>
        </row>
        <row r="95">
          <cell r="A95" t="str">
            <v>020103 - 2 - 1 1 1</v>
          </cell>
          <cell r="B95" t="str">
            <v>SUELDOS DE PERSONAL DE NOMINA</v>
          </cell>
          <cell r="C95">
            <v>13804030795</v>
          </cell>
          <cell r="D95">
            <v>1133814176</v>
          </cell>
          <cell r="E95">
            <v>13804030795</v>
          </cell>
          <cell r="F95">
            <v>1133814176</v>
          </cell>
          <cell r="G95">
            <v>13804030795</v>
          </cell>
        </row>
        <row r="96">
          <cell r="A96" t="str">
            <v>020103 - 2 - 1 1 1 1 - 1</v>
          </cell>
          <cell r="B96" t="str">
            <v>Sueldos - Con Situación de Fondos</v>
          </cell>
          <cell r="C96">
            <v>9595459340</v>
          </cell>
          <cell r="D96">
            <v>784565740</v>
          </cell>
          <cell r="E96">
            <v>9595459340</v>
          </cell>
          <cell r="F96">
            <v>784565740</v>
          </cell>
          <cell r="G96">
            <v>9595459340</v>
          </cell>
        </row>
        <row r="97">
          <cell r="A97" t="str">
            <v>020103 - 2 - 1 1 1 2 - 1</v>
          </cell>
          <cell r="B97" t="str">
            <v>Descuento Aporte Laboral</v>
          </cell>
          <cell r="C97">
            <v>1021163360</v>
          </cell>
          <cell r="D97">
            <v>90900240</v>
          </cell>
          <cell r="E97">
            <v>1021163360</v>
          </cell>
          <cell r="F97">
            <v>90900240</v>
          </cell>
          <cell r="G97">
            <v>1021163360</v>
          </cell>
        </row>
        <row r="98">
          <cell r="A98" t="str">
            <v>020103 - 2 - 1 1 1 3 - 1</v>
          </cell>
          <cell r="B98" t="str">
            <v>Sobresueldos - Con Situación de Fondos</v>
          </cell>
          <cell r="C98">
            <v>3187408095</v>
          </cell>
          <cell r="D98">
            <v>258348196</v>
          </cell>
          <cell r="E98">
            <v>3187408095</v>
          </cell>
          <cell r="F98">
            <v>258348196</v>
          </cell>
          <cell r="G98">
            <v>3187408095</v>
          </cell>
        </row>
        <row r="99">
          <cell r="A99" t="str">
            <v>020103 - 2 - 1 1 2</v>
          </cell>
          <cell r="B99" t="str">
            <v>HORAS EXTRAS Y DIAS FESTIVOS</v>
          </cell>
          <cell r="C99">
            <v>42041610</v>
          </cell>
          <cell r="D99">
            <v>3557179</v>
          </cell>
          <cell r="E99">
            <v>42041610</v>
          </cell>
          <cell r="F99">
            <v>3557179</v>
          </cell>
          <cell r="G99">
            <v>42041610</v>
          </cell>
        </row>
        <row r="100">
          <cell r="A100" t="str">
            <v>020103 - 2 - 1 1 2 1 - 1</v>
          </cell>
          <cell r="B100" t="str">
            <v>Horas Extras y Días Festivos - CSF</v>
          </cell>
          <cell r="C100">
            <v>42041610</v>
          </cell>
          <cell r="D100">
            <v>3557179</v>
          </cell>
          <cell r="E100">
            <v>42041610</v>
          </cell>
          <cell r="F100">
            <v>3557179</v>
          </cell>
          <cell r="G100">
            <v>42041610</v>
          </cell>
        </row>
        <row r="101">
          <cell r="A101" t="str">
            <v>020103 - 2 - 1 1 5</v>
          </cell>
          <cell r="B101" t="str">
            <v>OTROS GASTOS POR SERVICIOS PERSONALES</v>
          </cell>
          <cell r="C101">
            <v>2176351077</v>
          </cell>
          <cell r="D101">
            <v>1202616977</v>
          </cell>
          <cell r="E101">
            <v>2176351077</v>
          </cell>
          <cell r="F101">
            <v>1202616977</v>
          </cell>
          <cell r="G101">
            <v>2176351077</v>
          </cell>
        </row>
        <row r="102">
          <cell r="A102" t="str">
            <v>020103 - 2 - 1 1 5 1 - 1</v>
          </cell>
          <cell r="B102" t="str">
            <v>Subsidio o Prima de Alimentación</v>
          </cell>
          <cell r="C102">
            <v>15989375</v>
          </cell>
          <cell r="D102">
            <v>679996</v>
          </cell>
          <cell r="E102">
            <v>15989375</v>
          </cell>
          <cell r="F102">
            <v>679996</v>
          </cell>
          <cell r="G102">
            <v>15989375</v>
          </cell>
        </row>
        <row r="103">
          <cell r="A103" t="str">
            <v>020103 - 2 - 1 1 5 2 - 1</v>
          </cell>
          <cell r="B103" t="str">
            <v>Auxilio de Transporte</v>
          </cell>
          <cell r="C103">
            <v>1142100</v>
          </cell>
          <cell r="D103">
            <v>32900</v>
          </cell>
          <cell r="E103">
            <v>1142100</v>
          </cell>
          <cell r="F103">
            <v>32900</v>
          </cell>
          <cell r="G103">
            <v>1142100</v>
          </cell>
        </row>
        <row r="104">
          <cell r="A104" t="str">
            <v>020103 - 2 - 1 1 5 5 - 1</v>
          </cell>
          <cell r="B104" t="str">
            <v>Prima de Vacaciones</v>
          </cell>
          <cell r="C104">
            <v>567865842</v>
          </cell>
          <cell r="D104">
            <v>0</v>
          </cell>
          <cell r="E104">
            <v>567865842</v>
          </cell>
          <cell r="F104">
            <v>0</v>
          </cell>
          <cell r="G104">
            <v>567865842</v>
          </cell>
        </row>
        <row r="105">
          <cell r="A105" t="str">
            <v>020103 - 2 - 1 1 5 6 - 1</v>
          </cell>
          <cell r="B105" t="str">
            <v>Prima de Navidad</v>
          </cell>
          <cell r="C105">
            <v>1206218970</v>
          </cell>
          <cell r="D105">
            <v>1180856497</v>
          </cell>
          <cell r="E105">
            <v>1206218970</v>
          </cell>
          <cell r="F105">
            <v>1180856497</v>
          </cell>
          <cell r="G105">
            <v>1206218970</v>
          </cell>
        </row>
        <row r="106">
          <cell r="A106" t="str">
            <v>020103 - 2 - 1 1 5 9 - 1</v>
          </cell>
          <cell r="B106" t="str">
            <v>Auxilio de Movilización</v>
          </cell>
          <cell r="C106">
            <v>23289546</v>
          </cell>
          <cell r="D106">
            <v>1069665</v>
          </cell>
          <cell r="E106">
            <v>23289546</v>
          </cell>
          <cell r="F106">
            <v>1069665</v>
          </cell>
          <cell r="G106">
            <v>23289546</v>
          </cell>
        </row>
        <row r="107">
          <cell r="A107" t="str">
            <v>020103 - 2 - 1 1 5 10 - 1</v>
          </cell>
          <cell r="B107" t="str">
            <v>Otras Primas</v>
          </cell>
          <cell r="C107">
            <v>47880</v>
          </cell>
          <cell r="D107">
            <v>1939</v>
          </cell>
          <cell r="E107">
            <v>47880</v>
          </cell>
          <cell r="F107">
            <v>1939</v>
          </cell>
          <cell r="G107">
            <v>47880</v>
          </cell>
        </row>
        <row r="108">
          <cell r="A108" t="str">
            <v>020103 - 2 - 1 1 5 11 - 1</v>
          </cell>
          <cell r="B108" t="str">
            <v>Auxilio Funerario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</row>
        <row r="109">
          <cell r="A109" t="str">
            <v>020103 - 2 - 1 1 5 12 - 1</v>
          </cell>
          <cell r="B109" t="str">
            <v>Zonas de Difícil Acceso</v>
          </cell>
          <cell r="C109">
            <v>361797364</v>
          </cell>
          <cell r="D109">
            <v>19975980</v>
          </cell>
          <cell r="E109">
            <v>361797364</v>
          </cell>
          <cell r="F109">
            <v>19975980</v>
          </cell>
          <cell r="G109">
            <v>361797364</v>
          </cell>
        </row>
        <row r="110">
          <cell r="A110" t="str">
            <v>020103 - 2 - 1 2</v>
          </cell>
          <cell r="B110" t="str">
            <v>CONTRIBUCIONES INHERENTES A LA NOMINA</v>
          </cell>
          <cell r="C110">
            <v>3824954514</v>
          </cell>
          <cell r="D110">
            <v>394278629</v>
          </cell>
          <cell r="E110">
            <v>3824954514</v>
          </cell>
          <cell r="F110">
            <v>394278629</v>
          </cell>
          <cell r="G110">
            <v>3824954514</v>
          </cell>
        </row>
        <row r="111">
          <cell r="A111" t="str">
            <v>020103 - 2 - 1 2 1</v>
          </cell>
          <cell r="B111" t="str">
            <v>CONTRIBUCIONES INHERENTES A LA NOMINA SECTOR PRIVADO</v>
          </cell>
          <cell r="C111">
            <v>592696500</v>
          </cell>
          <cell r="D111">
            <v>46216100</v>
          </cell>
          <cell r="E111">
            <v>592696500</v>
          </cell>
          <cell r="F111">
            <v>46216100</v>
          </cell>
          <cell r="G111">
            <v>592696500</v>
          </cell>
        </row>
        <row r="112">
          <cell r="A112" t="str">
            <v>020103 - 2 - 1 2 1 1 - 1</v>
          </cell>
          <cell r="B112" t="str">
            <v>Caja de Compensación Familiar</v>
          </cell>
          <cell r="C112">
            <v>592696500</v>
          </cell>
          <cell r="D112">
            <v>46216100</v>
          </cell>
          <cell r="E112">
            <v>592696500</v>
          </cell>
          <cell r="F112">
            <v>46216100</v>
          </cell>
          <cell r="G112">
            <v>592696500</v>
          </cell>
        </row>
        <row r="113">
          <cell r="A113" t="str">
            <v>020103 - 2 - 1 2 2</v>
          </cell>
          <cell r="B113" t="str">
            <v>CONTRIBUCIONES INHERENTES A AL NOMINA SECTOR PUBLICO</v>
          </cell>
          <cell r="C113">
            <v>3232258014</v>
          </cell>
          <cell r="D113">
            <v>348062529</v>
          </cell>
          <cell r="E113">
            <v>3232258014</v>
          </cell>
          <cell r="F113">
            <v>348062529</v>
          </cell>
          <cell r="G113">
            <v>3232258014</v>
          </cell>
        </row>
        <row r="114">
          <cell r="A114" t="str">
            <v>020103 - 2 - 1 2 2 1 - 1</v>
          </cell>
          <cell r="B114" t="str">
            <v>Servicio Nacional de Aprendizaje SENA</v>
          </cell>
          <cell r="C114">
            <v>74058200</v>
          </cell>
          <cell r="D114">
            <v>5773400</v>
          </cell>
          <cell r="E114">
            <v>74058200</v>
          </cell>
          <cell r="F114">
            <v>5773400</v>
          </cell>
          <cell r="G114">
            <v>74058200</v>
          </cell>
        </row>
        <row r="115">
          <cell r="A115" t="str">
            <v>020103 - 2 - 1 2 2 2 - 1</v>
          </cell>
          <cell r="B115" t="str">
            <v>Instituto Colombiano de Bienestar Familiar ICBF</v>
          </cell>
          <cell r="C115">
            <v>444492100</v>
          </cell>
          <cell r="D115">
            <v>34659200</v>
          </cell>
          <cell r="E115">
            <v>444492100</v>
          </cell>
          <cell r="F115">
            <v>34659200</v>
          </cell>
          <cell r="G115">
            <v>444492100</v>
          </cell>
        </row>
        <row r="116">
          <cell r="A116" t="str">
            <v>020103 - 2 - 1 2 2 3 - 1</v>
          </cell>
          <cell r="B116" t="str">
            <v>Escuelas Industriales e Institutos Técnicos</v>
          </cell>
          <cell r="C116">
            <v>148137900</v>
          </cell>
          <cell r="D116">
            <v>11550700</v>
          </cell>
          <cell r="E116">
            <v>148137900</v>
          </cell>
          <cell r="F116">
            <v>11550700</v>
          </cell>
          <cell r="G116">
            <v>148137900</v>
          </cell>
        </row>
        <row r="117">
          <cell r="A117" t="str">
            <v>020103 - 2 - 1 2 2 4 - 1</v>
          </cell>
          <cell r="B117" t="str">
            <v>Escuela Superior de Administración Pública ESAP</v>
          </cell>
          <cell r="C117">
            <v>74058200</v>
          </cell>
          <cell r="D117">
            <v>5773400</v>
          </cell>
          <cell r="E117">
            <v>74058200</v>
          </cell>
          <cell r="F117">
            <v>5773400</v>
          </cell>
          <cell r="G117">
            <v>74058200</v>
          </cell>
        </row>
        <row r="118">
          <cell r="A118" t="str">
            <v>020103 - 2 - 1 2 2 9 - 1</v>
          </cell>
          <cell r="B118" t="str">
            <v>Aportes Cesantía - SSF</v>
          </cell>
          <cell r="C118">
            <v>1313800829</v>
          </cell>
          <cell r="D118">
            <v>193656239</v>
          </cell>
          <cell r="E118">
            <v>1313800829</v>
          </cell>
          <cell r="F118">
            <v>193656239</v>
          </cell>
          <cell r="G118">
            <v>1313800829</v>
          </cell>
        </row>
        <row r="119">
          <cell r="A119" t="str">
            <v>020103 - 2 - 1 2 2 10 - 1</v>
          </cell>
          <cell r="B119" t="str">
            <v>Previsión Social - SSF</v>
          </cell>
          <cell r="C119">
            <v>1177710785</v>
          </cell>
          <cell r="D119">
            <v>96649590</v>
          </cell>
          <cell r="E119">
            <v>1177710785</v>
          </cell>
          <cell r="F119">
            <v>96649590</v>
          </cell>
          <cell r="G119">
            <v>1177710785</v>
          </cell>
        </row>
        <row r="120">
          <cell r="A120" t="str">
            <v>020103 - 2 - 1 4</v>
          </cell>
          <cell r="B120" t="str">
            <v>PROVISIÓN ASCENSOS EN EL ESCALAFÓN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</row>
        <row r="121">
          <cell r="A121" t="str">
            <v>020103 - 2 - 1 4 4 - 1</v>
          </cell>
          <cell r="B121" t="str">
            <v>Provisión Ascensos en el Escalafón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</row>
        <row r="122">
          <cell r="A122" t="str">
            <v>020103 - 2 - 2</v>
          </cell>
          <cell r="B122" t="str">
            <v>GASTOS GENERALES</v>
          </cell>
          <cell r="C122">
            <v>35427866</v>
          </cell>
          <cell r="D122">
            <v>1208040</v>
          </cell>
          <cell r="E122">
            <v>35427866</v>
          </cell>
          <cell r="F122">
            <v>1208040</v>
          </cell>
          <cell r="G122">
            <v>35427866</v>
          </cell>
        </row>
        <row r="123">
          <cell r="A123" t="str">
            <v>020103 - 2 - 2 2</v>
          </cell>
          <cell r="B123" t="str">
            <v>ADQUISICIÓN DE SERVICIOS</v>
          </cell>
          <cell r="C123">
            <v>35427866</v>
          </cell>
          <cell r="D123">
            <v>1208040</v>
          </cell>
          <cell r="E123">
            <v>35427866</v>
          </cell>
          <cell r="F123">
            <v>1208040</v>
          </cell>
          <cell r="G123">
            <v>35427866</v>
          </cell>
        </row>
        <row r="124">
          <cell r="A124" t="str">
            <v>020103 - 2 - 2 2 1 - 1</v>
          </cell>
          <cell r="B124" t="str">
            <v>Viáticos y Gastos de Viaje</v>
          </cell>
          <cell r="C124">
            <v>35427866</v>
          </cell>
          <cell r="D124">
            <v>1208040</v>
          </cell>
          <cell r="E124">
            <v>35427866</v>
          </cell>
          <cell r="F124">
            <v>1208040</v>
          </cell>
          <cell r="G124">
            <v>35427866</v>
          </cell>
        </row>
        <row r="125">
          <cell r="A125" t="str">
            <v>020103 - 2 - 2 2 2 - 1</v>
          </cell>
          <cell r="B125" t="str">
            <v>Capacitación, Bienestar Social y Estímulos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</row>
        <row r="126">
          <cell r="A126" t="str">
            <v>020103 - 2 - 3</v>
          </cell>
          <cell r="B126" t="str">
            <v>TRANSFERENCIAS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</row>
        <row r="127">
          <cell r="A127" t="str">
            <v>020103 - 2 - 3 1 - 1</v>
          </cell>
          <cell r="B127" t="str">
            <v>Sentencias y Conciliaciones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</row>
        <row r="128">
          <cell r="A128" t="str">
            <v>020103 - 2 - 4</v>
          </cell>
          <cell r="B128" t="str">
            <v>SERVICIOS PERSONALES INDIRECTOS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</row>
        <row r="129">
          <cell r="A129" t="str">
            <v>020103 - 2 - 4 3 - 1</v>
          </cell>
          <cell r="B129" t="str">
            <v>Honorarios (Concurso Docentes)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</row>
        <row r="130">
          <cell r="A130" t="str">
            <v>020104 - 2 -</v>
          </cell>
          <cell r="B130" t="str">
            <v>GASTOS</v>
          </cell>
          <cell r="C130">
            <v>9677472645</v>
          </cell>
          <cell r="D130">
            <v>-190872000</v>
          </cell>
          <cell r="E130">
            <v>9602832645</v>
          </cell>
          <cell r="F130">
            <v>0</v>
          </cell>
          <cell r="G130">
            <v>9602832645</v>
          </cell>
        </row>
        <row r="131">
          <cell r="A131" t="str">
            <v>020104 - 2 - 5</v>
          </cell>
          <cell r="B131" t="str">
            <v>CONTRATACION DE LA PRESTACION DEL SERVICIO</v>
          </cell>
          <cell r="C131">
            <v>9677472645</v>
          </cell>
          <cell r="D131">
            <v>-190872000</v>
          </cell>
          <cell r="E131">
            <v>9602832645</v>
          </cell>
          <cell r="F131">
            <v>0</v>
          </cell>
          <cell r="G131">
            <v>9602832645</v>
          </cell>
        </row>
        <row r="132">
          <cell r="A132" t="str">
            <v>020104 - 2 - 5 4 - 1</v>
          </cell>
          <cell r="B132" t="str">
            <v>Contratación de la Prestación del Servicio Educativo</v>
          </cell>
          <cell r="C132">
            <v>9114105560</v>
          </cell>
          <cell r="D132">
            <v>-190872000</v>
          </cell>
          <cell r="E132">
            <v>9039465560</v>
          </cell>
          <cell r="F132">
            <v>0</v>
          </cell>
          <cell r="G132">
            <v>9039465560</v>
          </cell>
        </row>
        <row r="133">
          <cell r="A133" t="str">
            <v>020104 - 2 - 5 5 - 1</v>
          </cell>
          <cell r="B133" t="str">
            <v>Administración del Servicio Educativo con las Iglesias y Confesiones Religiosas</v>
          </cell>
          <cell r="C133">
            <v>191179135</v>
          </cell>
          <cell r="D133">
            <v>0</v>
          </cell>
          <cell r="E133">
            <v>191179135</v>
          </cell>
          <cell r="F133">
            <v>0</v>
          </cell>
          <cell r="G133">
            <v>191179135</v>
          </cell>
        </row>
        <row r="134">
          <cell r="A134" t="str">
            <v>020104 - 2 - 5 6 - 1</v>
          </cell>
          <cell r="B134" t="str">
            <v>Administración del Servicio Educativo con Cabildos, Autoridades y Organizaciones Indígenas</v>
          </cell>
          <cell r="C134">
            <v>372187950</v>
          </cell>
          <cell r="D134">
            <v>0</v>
          </cell>
          <cell r="E134">
            <v>372187950</v>
          </cell>
          <cell r="F134">
            <v>0</v>
          </cell>
          <cell r="G134">
            <v>372187950</v>
          </cell>
        </row>
        <row r="135">
          <cell r="A135" t="str">
            <v>020106 - 2 -</v>
          </cell>
          <cell r="B135" t="str">
            <v>GASTOS</v>
          </cell>
          <cell r="C135">
            <v>1773493211</v>
          </cell>
          <cell r="D135">
            <v>-115417845</v>
          </cell>
          <cell r="E135">
            <v>1658075366</v>
          </cell>
          <cell r="F135">
            <v>-61822930</v>
          </cell>
          <cell r="G135">
            <v>1658075366</v>
          </cell>
        </row>
        <row r="136">
          <cell r="A136" t="str">
            <v>020106 - 2 - 6</v>
          </cell>
          <cell r="B136" t="str">
            <v>FUNCIONAMIENTO DE LOS ESTABLECIMIENTOS EDUCATIVOS</v>
          </cell>
          <cell r="C136">
            <v>1773493211</v>
          </cell>
          <cell r="D136">
            <v>-115417845</v>
          </cell>
          <cell r="E136">
            <v>1658075366</v>
          </cell>
          <cell r="F136">
            <v>-61822930</v>
          </cell>
          <cell r="G136">
            <v>1658075366</v>
          </cell>
        </row>
        <row r="137">
          <cell r="A137" t="str">
            <v>020106 - 2 - 6 1 - 1</v>
          </cell>
          <cell r="B137" t="str">
            <v>Servicios de Aseo y Vigilancia</v>
          </cell>
          <cell r="C137">
            <v>1521857285</v>
          </cell>
          <cell r="D137">
            <v>-115417845</v>
          </cell>
          <cell r="E137">
            <v>1406439440</v>
          </cell>
          <cell r="F137">
            <v>-61822930</v>
          </cell>
          <cell r="G137">
            <v>1406439440</v>
          </cell>
        </row>
        <row r="138">
          <cell r="A138" t="str">
            <v>020106 - 2 - 6 2 - 1</v>
          </cell>
          <cell r="B138" t="str">
            <v>Arrendamientos</v>
          </cell>
          <cell r="C138">
            <v>251635926</v>
          </cell>
          <cell r="D138">
            <v>0</v>
          </cell>
          <cell r="E138">
            <v>251635926</v>
          </cell>
          <cell r="F138">
            <v>0</v>
          </cell>
          <cell r="G138">
            <v>251635926</v>
          </cell>
        </row>
        <row r="139">
          <cell r="A139" t="str">
            <v>020107 - 2 -</v>
          </cell>
          <cell r="B139" t="str">
            <v>GASTOS</v>
          </cell>
          <cell r="C139">
            <v>802117386</v>
          </cell>
          <cell r="D139">
            <v>-39943450.79</v>
          </cell>
          <cell r="E139">
            <v>723685549.21</v>
          </cell>
          <cell r="F139">
            <v>100573073.21</v>
          </cell>
          <cell r="G139">
            <v>723685549.21</v>
          </cell>
        </row>
        <row r="140">
          <cell r="A140" t="str">
            <v>020107 - 2 - 7</v>
          </cell>
          <cell r="B140" t="str">
            <v>OTROS PROYECTOS PARA COBERTURA</v>
          </cell>
          <cell r="C140">
            <v>802117386</v>
          </cell>
          <cell r="D140">
            <v>-39943450.79</v>
          </cell>
          <cell r="E140">
            <v>723685549.21</v>
          </cell>
          <cell r="F140">
            <v>100573073.21</v>
          </cell>
          <cell r="G140">
            <v>723685549.21</v>
          </cell>
        </row>
        <row r="141">
          <cell r="A141" t="str">
            <v>020107 - 2 - 7 1</v>
          </cell>
          <cell r="B141" t="str">
            <v>APOYO LOGÍSTICO</v>
          </cell>
          <cell r="C141">
            <v>65000000</v>
          </cell>
          <cell r="D141">
            <v>-8870326.79</v>
          </cell>
          <cell r="E141">
            <v>56129673.21</v>
          </cell>
          <cell r="F141">
            <v>43560073.21</v>
          </cell>
          <cell r="G141">
            <v>56129673.21</v>
          </cell>
        </row>
        <row r="142">
          <cell r="A142" t="str">
            <v>020107 - 2 - 7 1 1 - 1</v>
          </cell>
          <cell r="B142" t="str">
            <v>Gastos y Comisiones Bancarias</v>
          </cell>
          <cell r="C142">
            <v>65000000</v>
          </cell>
          <cell r="D142">
            <v>-8870326.79</v>
          </cell>
          <cell r="E142">
            <v>56129673.21</v>
          </cell>
          <cell r="F142">
            <v>43560073.21</v>
          </cell>
          <cell r="G142">
            <v>56129673.21</v>
          </cell>
        </row>
        <row r="143">
          <cell r="A143" t="str">
            <v>020107 - 2 - 7 2</v>
          </cell>
          <cell r="B143" t="str">
            <v>AMPLIACIÓN DE COBERTURA PARA ATENDER POBLACIÓN VULNERABLE  DE JÓVENES Y ADULTOS</v>
          </cell>
          <cell r="C143">
            <v>38488386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</row>
        <row r="144">
          <cell r="A144" t="str">
            <v>020107 - 2 - 7 2 1 - 1</v>
          </cell>
          <cell r="B144" t="str">
            <v>Ampliación de Cobertura para atender Población Vulnerable Ciclo II al IV</v>
          </cell>
          <cell r="C144">
            <v>38488386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</row>
        <row r="145">
          <cell r="A145" t="str">
            <v>020107 - 2 - 7 3</v>
          </cell>
          <cell r="B145" t="str">
            <v>ATENCION A POBLACION CON NECESIDADES ESPECIALES O DISCAPACIDADES</v>
          </cell>
          <cell r="C145">
            <v>698629000</v>
          </cell>
          <cell r="D145">
            <v>-31073124</v>
          </cell>
          <cell r="E145">
            <v>667555876</v>
          </cell>
          <cell r="F145">
            <v>57013000</v>
          </cell>
          <cell r="G145">
            <v>667555876</v>
          </cell>
        </row>
        <row r="146">
          <cell r="A146" t="str">
            <v>020107 - 2 - 7 3 5 - 1</v>
          </cell>
          <cell r="B146" t="str">
            <v>Atención a Población con Necesidades Especiales o Discapacidades</v>
          </cell>
          <cell r="C146">
            <v>623692876</v>
          </cell>
          <cell r="D146">
            <v>-13150000</v>
          </cell>
          <cell r="E146">
            <v>610542876</v>
          </cell>
          <cell r="F146">
            <v>0</v>
          </cell>
          <cell r="G146">
            <v>610542876</v>
          </cell>
        </row>
        <row r="147">
          <cell r="A147" t="str">
            <v>020107 - 2 - 7 3 11</v>
          </cell>
          <cell r="B147" t="str">
            <v>NECESIDADES EDUCATIVAS ESPECIALES (NEE)</v>
          </cell>
          <cell r="C147">
            <v>74936124</v>
          </cell>
          <cell r="D147">
            <v>-17923124</v>
          </cell>
          <cell r="E147">
            <v>57013000</v>
          </cell>
          <cell r="F147">
            <v>57013000</v>
          </cell>
          <cell r="G147">
            <v>57013000</v>
          </cell>
        </row>
        <row r="148">
          <cell r="A148" t="str">
            <v>020107 - 2 - 7 3 11 1 - 1</v>
          </cell>
          <cell r="B148" t="str">
            <v>Formación de Docentes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</row>
        <row r="149">
          <cell r="A149" t="str">
            <v>020107 - 2 - 7 3 11 2 - 1</v>
          </cell>
          <cell r="B149" t="str">
            <v>Dotación (material didáctico, equipos educativos, tics, entre otros)</v>
          </cell>
          <cell r="C149">
            <v>74936124</v>
          </cell>
          <cell r="D149">
            <v>-17923124</v>
          </cell>
          <cell r="E149">
            <v>57013000</v>
          </cell>
          <cell r="F149">
            <v>57013000</v>
          </cell>
          <cell r="G149">
            <v>57013000</v>
          </cell>
        </row>
        <row r="150">
          <cell r="A150" t="str">
            <v>020201 - 2 -</v>
          </cell>
          <cell r="B150" t="str">
            <v>GASTOS</v>
          </cell>
          <cell r="C150">
            <v>1400000000</v>
          </cell>
          <cell r="D150">
            <v>-123495531</v>
          </cell>
          <cell r="E150">
            <v>1219521366</v>
          </cell>
          <cell r="F150">
            <v>162997744</v>
          </cell>
          <cell r="G150">
            <v>1219521366</v>
          </cell>
        </row>
        <row r="151">
          <cell r="A151" t="str">
            <v>020201 - 2 - 8</v>
          </cell>
          <cell r="B151" t="str">
            <v>PROGRAMA DE CALIDAD EDUCATIVA</v>
          </cell>
          <cell r="C151">
            <v>1400000000</v>
          </cell>
          <cell r="D151">
            <v>-123495531</v>
          </cell>
          <cell r="E151">
            <v>1219521366</v>
          </cell>
          <cell r="F151">
            <v>162997744</v>
          </cell>
          <cell r="G151">
            <v>1219521366</v>
          </cell>
        </row>
        <row r="152">
          <cell r="A152" t="str">
            <v>020201 - 2 - 8 1</v>
          </cell>
          <cell r="B152" t="str">
            <v>DIVULGACIÓN, ASISTENCIA TÉCNICA Y CAPACITACIÓN</v>
          </cell>
          <cell r="C152">
            <v>345417972</v>
          </cell>
          <cell r="D152">
            <v>-46495531</v>
          </cell>
          <cell r="E152">
            <v>271415338</v>
          </cell>
          <cell r="F152">
            <v>69997744</v>
          </cell>
          <cell r="G152">
            <v>271415338</v>
          </cell>
        </row>
        <row r="153">
          <cell r="A153" t="str">
            <v>020201 - 2 - 8 1 1</v>
          </cell>
          <cell r="B153" t="str">
            <v>ACCIONES DE MEJORAMIENTODE LA GESTIÓN ACADÉMICA ENMARCADAS EN PLANES DE MEJORAMIENTO</v>
          </cell>
          <cell r="C153">
            <v>345417972</v>
          </cell>
          <cell r="D153">
            <v>-46495531</v>
          </cell>
          <cell r="E153">
            <v>271415338</v>
          </cell>
          <cell r="F153">
            <v>69997744</v>
          </cell>
          <cell r="G153">
            <v>271415338</v>
          </cell>
        </row>
        <row r="154">
          <cell r="A154" t="str">
            <v>020201 - 2 - 8 1 1 1 - 1</v>
          </cell>
          <cell r="B154" t="str">
            <v>Capacitación del Recurso Humano</v>
          </cell>
          <cell r="C154">
            <v>135000000</v>
          </cell>
          <cell r="D154">
            <v>22000000</v>
          </cell>
          <cell r="E154">
            <v>129492897</v>
          </cell>
          <cell r="F154">
            <v>29346675</v>
          </cell>
          <cell r="G154">
            <v>129492897</v>
          </cell>
        </row>
        <row r="155">
          <cell r="A155" t="str">
            <v>020201 - 2 - 8 1 1 2 - 1</v>
          </cell>
          <cell r="B155" t="str">
            <v>Asistencia Técnica y Asesoría</v>
          </cell>
          <cell r="C155">
            <v>90417972</v>
          </cell>
          <cell r="D155">
            <v>-40550000</v>
          </cell>
          <cell r="E155">
            <v>49867972</v>
          </cell>
          <cell r="F155">
            <v>0</v>
          </cell>
          <cell r="G155">
            <v>49867972</v>
          </cell>
        </row>
        <row r="156">
          <cell r="A156" t="str">
            <v>020201 - 2 - 8 1 1 3 - 1</v>
          </cell>
          <cell r="B156" t="str">
            <v>Foros y Eventos</v>
          </cell>
          <cell r="C156">
            <v>110000000</v>
          </cell>
          <cell r="D156">
            <v>-27945531</v>
          </cell>
          <cell r="E156">
            <v>82054469</v>
          </cell>
          <cell r="F156">
            <v>30651069</v>
          </cell>
          <cell r="G156">
            <v>82054469</v>
          </cell>
        </row>
        <row r="157">
          <cell r="A157" t="str">
            <v>020201 - 2 - 8 1 1 4 - 1</v>
          </cell>
          <cell r="B157" t="str">
            <v>Apropiación Nuevas Tecnologías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</row>
        <row r="158">
          <cell r="A158" t="str">
            <v>020201 - 2 - 8 1 1 5 - 1</v>
          </cell>
          <cell r="B158" t="str">
            <v>Transporte Escolar</v>
          </cell>
          <cell r="C158">
            <v>10000000</v>
          </cell>
          <cell r="D158">
            <v>0</v>
          </cell>
          <cell r="E158">
            <v>10000000</v>
          </cell>
          <cell r="F158">
            <v>10000000</v>
          </cell>
          <cell r="G158">
            <v>10000000</v>
          </cell>
        </row>
        <row r="159">
          <cell r="A159" t="str">
            <v>020201 - 2 - 8 3</v>
          </cell>
          <cell r="B159" t="str">
            <v>OTROS PROYECTOS DE CALIDAD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</row>
        <row r="160">
          <cell r="A160" t="str">
            <v>020201 - 2 - 8 3 1 - 1</v>
          </cell>
          <cell r="B160" t="str">
            <v>Otros Proyectos de Calidad - Seguros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</row>
        <row r="161">
          <cell r="A161" t="str">
            <v>020201 - 2 - 8 4</v>
          </cell>
          <cell r="B161" t="str">
            <v>PAGO DE SERVICIOS PÚBLICOS DE LOS ESTABLECIMIENTOS EDUCATIVOS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</row>
        <row r="162">
          <cell r="A162" t="str">
            <v>020201 - 2 - 8 4 1 - 1</v>
          </cell>
          <cell r="B162" t="str">
            <v>Acueducto, Alcantarillado y Aseo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</row>
        <row r="163">
          <cell r="A163" t="str">
            <v>020201 - 2 - 8 4 2 - 1</v>
          </cell>
          <cell r="B163" t="str">
            <v>Energía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</row>
        <row r="164">
          <cell r="A164" t="str">
            <v>020201 - 2 - 8 5</v>
          </cell>
          <cell r="B164" t="str">
            <v>CONSTRUCCCIÓN, ADQUISICIÓN, DOTACIÓN, MEJORAMIENTO Y MANTENIMIENTO DE INFRAESTRUCTURA EDUCATIVA</v>
          </cell>
          <cell r="C164">
            <v>969582028</v>
          </cell>
          <cell r="D164">
            <v>-69000000</v>
          </cell>
          <cell r="E164">
            <v>900581028</v>
          </cell>
          <cell r="F164">
            <v>78000000</v>
          </cell>
          <cell r="G164">
            <v>900581028</v>
          </cell>
        </row>
        <row r="165">
          <cell r="A165" t="str">
            <v>020201 - 2 - 8 5 1 - 1</v>
          </cell>
          <cell r="B165" t="str">
            <v>Construcción, Ampliación y Adecuación de Infraestructura Educativa</v>
          </cell>
          <cell r="C165">
            <v>100000000</v>
          </cell>
          <cell r="D165">
            <v>-35000000</v>
          </cell>
          <cell r="E165">
            <v>65000000</v>
          </cell>
          <cell r="F165">
            <v>6000000</v>
          </cell>
          <cell r="G165">
            <v>65000000</v>
          </cell>
        </row>
        <row r="166">
          <cell r="A166" t="str">
            <v>020201 - 2 - 8 5 2</v>
          </cell>
          <cell r="B166" t="str">
            <v>MANTENIMIENTO DE INFRAESTRUCTURA EDUCATIVA</v>
          </cell>
          <cell r="C166">
            <v>869582028</v>
          </cell>
          <cell r="D166">
            <v>-34000000</v>
          </cell>
          <cell r="E166">
            <v>835581028</v>
          </cell>
          <cell r="F166">
            <v>72000000</v>
          </cell>
          <cell r="G166">
            <v>835581028</v>
          </cell>
        </row>
        <row r="167">
          <cell r="A167" t="str">
            <v>020201 - 2 - 8 5 2 1 - 1</v>
          </cell>
          <cell r="B167" t="str">
            <v>Mantenimiento y Adecuación de Infraestructura Educativa</v>
          </cell>
          <cell r="C167">
            <v>803581028</v>
          </cell>
          <cell r="D167">
            <v>-34000000</v>
          </cell>
          <cell r="E167">
            <v>769581028</v>
          </cell>
          <cell r="F167">
            <v>72000000</v>
          </cell>
          <cell r="G167">
            <v>769581028</v>
          </cell>
        </row>
        <row r="168">
          <cell r="A168" t="str">
            <v>020201 - 2 - 8 5 2 2 - 1</v>
          </cell>
          <cell r="B168" t="str">
            <v>Mantenimiento de Mobiliario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</row>
        <row r="169">
          <cell r="A169" t="str">
            <v>020201 - 2 - 8 5 2 3 - 1</v>
          </cell>
          <cell r="B169" t="str">
            <v>Dotación Institucional de Infraestructura Educativa</v>
          </cell>
          <cell r="C169">
            <v>66001000</v>
          </cell>
          <cell r="D169">
            <v>0</v>
          </cell>
          <cell r="E169">
            <v>66000000</v>
          </cell>
          <cell r="F169">
            <v>0</v>
          </cell>
          <cell r="G169">
            <v>66000000</v>
          </cell>
        </row>
        <row r="170">
          <cell r="A170" t="str">
            <v>020201 - 2 - 8 6</v>
          </cell>
          <cell r="B170" t="str">
            <v>DOTACIÓN MATERIAL DIDÁCTICO, TEXTOS Y EQUIPOS AUDIOVISUALES A ESTABLECIMIENTOS EDUCATIVOS</v>
          </cell>
          <cell r="C170">
            <v>85000000</v>
          </cell>
          <cell r="D170">
            <v>-8000000</v>
          </cell>
          <cell r="E170">
            <v>47525000</v>
          </cell>
          <cell r="F170">
            <v>15000000</v>
          </cell>
          <cell r="G170">
            <v>47525000</v>
          </cell>
        </row>
        <row r="171">
          <cell r="A171" t="str">
            <v>020201 - 2 - 8 6 1</v>
          </cell>
          <cell r="B171" t="str">
            <v>DOTACIÓN Y MANTENIMIENTO DE EQUIPOS Y SOFTWARE EDUCATIVO PARA ESTABLECIMIENTOS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</row>
        <row r="172">
          <cell r="A172" t="str">
            <v>020201 - 2 - 8 6 1 1 - 1</v>
          </cell>
          <cell r="B172" t="str">
            <v>Dotación y Mantenimiento de Software Educativo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</row>
        <row r="173">
          <cell r="A173" t="str">
            <v>020201 - 2 - 8 6 1 2 - 1</v>
          </cell>
          <cell r="B173" t="str">
            <v>Dotación implementos y herramientas Colegios Técnicos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</row>
        <row r="174">
          <cell r="A174" t="str">
            <v>020201 - 2 - 8 6 2</v>
          </cell>
          <cell r="B174" t="str">
            <v>DOTACIÓN DE MATERIAL DIDÁCTICO, TEXTOS Y EQUIPOS AUDIOVISUALES A ESTABLECIMIENTOS EDUCATIVOS</v>
          </cell>
          <cell r="C174">
            <v>85000000</v>
          </cell>
          <cell r="D174">
            <v>-8000000</v>
          </cell>
          <cell r="E174">
            <v>47525000</v>
          </cell>
          <cell r="F174">
            <v>15000000</v>
          </cell>
          <cell r="G174">
            <v>47525000</v>
          </cell>
        </row>
        <row r="175">
          <cell r="A175" t="str">
            <v>020201 - 2 - 8 6 2 1 - 1</v>
          </cell>
          <cell r="B175" t="str">
            <v>Dotación de Material Didáctico para Establecimientos Educativos</v>
          </cell>
          <cell r="C175">
            <v>85000000</v>
          </cell>
          <cell r="D175">
            <v>-8000000</v>
          </cell>
          <cell r="E175">
            <v>47525000</v>
          </cell>
          <cell r="F175">
            <v>15000000</v>
          </cell>
          <cell r="G175">
            <v>47525000</v>
          </cell>
        </row>
        <row r="176">
          <cell r="A176" t="str">
            <v>020201 - 2 - 8 6 2 2 - 1</v>
          </cell>
          <cell r="B176" t="str">
            <v>Adquisicición de Mobiliario Escolar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</row>
        <row r="177">
          <cell r="A177" t="str">
            <v>020301 - 2 -</v>
          </cell>
          <cell r="B177" t="str">
            <v>GASTOS</v>
          </cell>
          <cell r="C177">
            <v>5582847288</v>
          </cell>
          <cell r="D177">
            <v>343928246</v>
          </cell>
          <cell r="E177">
            <v>5381782046</v>
          </cell>
          <cell r="F177">
            <v>578055057</v>
          </cell>
          <cell r="G177">
            <v>5381782046</v>
          </cell>
        </row>
        <row r="178">
          <cell r="A178" t="str">
            <v>020301 - 2 - 1</v>
          </cell>
          <cell r="B178" t="str">
            <v>GASTOS DE PERSONAL</v>
          </cell>
          <cell r="C178">
            <v>4467250269</v>
          </cell>
          <cell r="D178">
            <v>585581181</v>
          </cell>
          <cell r="E178">
            <v>4467250269</v>
          </cell>
          <cell r="F178">
            <v>585581181</v>
          </cell>
          <cell r="G178">
            <v>4467250269</v>
          </cell>
        </row>
        <row r="179">
          <cell r="A179" t="str">
            <v>020301 - 2 - 1 1</v>
          </cell>
          <cell r="B179" t="str">
            <v>SERVICIOS PERSONALES ASOCIADOS A LA NOMINA</v>
          </cell>
          <cell r="C179">
            <v>3377673258</v>
          </cell>
          <cell r="D179">
            <v>497688332</v>
          </cell>
          <cell r="E179">
            <v>3377673258</v>
          </cell>
          <cell r="F179">
            <v>497688332</v>
          </cell>
          <cell r="G179">
            <v>3377673258</v>
          </cell>
        </row>
        <row r="180">
          <cell r="A180" t="str">
            <v>020301 - 2 - 1 1 1</v>
          </cell>
          <cell r="B180" t="str">
            <v>SUELDOS DE PERSONAL DE NOMINA</v>
          </cell>
          <cell r="C180">
            <v>2641952147</v>
          </cell>
          <cell r="D180">
            <v>171491245</v>
          </cell>
          <cell r="E180">
            <v>2641952147</v>
          </cell>
          <cell r="F180">
            <v>171491245</v>
          </cell>
          <cell r="G180">
            <v>2641952147</v>
          </cell>
        </row>
        <row r="181">
          <cell r="A181" t="str">
            <v>020301 - 2 - 1 1 1 1 - 1</v>
          </cell>
          <cell r="B181" t="str">
            <v>Sueldos - Con Situación de Fondos</v>
          </cell>
          <cell r="C181">
            <v>2637146922</v>
          </cell>
          <cell r="D181">
            <v>171142420</v>
          </cell>
          <cell r="E181">
            <v>2637146922</v>
          </cell>
          <cell r="F181">
            <v>171142420</v>
          </cell>
          <cell r="G181">
            <v>2637146922</v>
          </cell>
        </row>
        <row r="182">
          <cell r="A182" t="str">
            <v>020301 - 2 - 1 1 1 4 - 1</v>
          </cell>
          <cell r="B182" t="str">
            <v>Incremento por Antiguedad</v>
          </cell>
          <cell r="C182">
            <v>4805225</v>
          </cell>
          <cell r="D182">
            <v>348825</v>
          </cell>
          <cell r="E182">
            <v>4805225</v>
          </cell>
          <cell r="F182">
            <v>348825</v>
          </cell>
          <cell r="G182">
            <v>4805225</v>
          </cell>
        </row>
        <row r="183">
          <cell r="A183" t="str">
            <v>020301 - 2 - 1 1 2</v>
          </cell>
          <cell r="B183" t="str">
            <v>HORAS EXTRAS Y DIAS FESTIVOS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</row>
        <row r="184">
          <cell r="A184" t="str">
            <v>020301 - 2 - 1 1 2 1 - 1</v>
          </cell>
          <cell r="B184" t="str">
            <v>Horas Extras y Días Festivos - CSF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</row>
        <row r="185">
          <cell r="A185" t="str">
            <v>020301 - 2 - 1 1 3</v>
          </cell>
          <cell r="B185" t="str">
            <v>INDEMINIZACIÓN POR VACACIONES</v>
          </cell>
          <cell r="C185">
            <v>7768258</v>
          </cell>
          <cell r="D185">
            <v>3909167</v>
          </cell>
          <cell r="E185">
            <v>7768258</v>
          </cell>
          <cell r="F185">
            <v>3909167</v>
          </cell>
          <cell r="G185">
            <v>7768258</v>
          </cell>
        </row>
        <row r="186">
          <cell r="A186" t="str">
            <v>020301 - 2 - 1 1 3 1 - 1</v>
          </cell>
          <cell r="B186" t="str">
            <v>Indemnización por Vacaciones</v>
          </cell>
          <cell r="C186">
            <v>7768258</v>
          </cell>
          <cell r="D186">
            <v>3909167</v>
          </cell>
          <cell r="E186">
            <v>7768258</v>
          </cell>
          <cell r="F186">
            <v>3909167</v>
          </cell>
          <cell r="G186">
            <v>7768258</v>
          </cell>
        </row>
        <row r="187">
          <cell r="A187" t="str">
            <v>020301 - 2 - 1 1 4</v>
          </cell>
          <cell r="B187" t="str">
            <v>PRIMA TÉCNICA</v>
          </cell>
          <cell r="C187">
            <v>30950567</v>
          </cell>
          <cell r="D187">
            <v>3873493</v>
          </cell>
          <cell r="E187">
            <v>30950567</v>
          </cell>
          <cell r="F187">
            <v>3873493</v>
          </cell>
          <cell r="G187">
            <v>30950567</v>
          </cell>
        </row>
        <row r="188">
          <cell r="A188" t="str">
            <v>020301 - 2 - 1 1 4 1 - 1</v>
          </cell>
          <cell r="B188" t="str">
            <v>Prima Técnica</v>
          </cell>
          <cell r="C188">
            <v>30950567</v>
          </cell>
          <cell r="D188">
            <v>3873493</v>
          </cell>
          <cell r="E188">
            <v>30950567</v>
          </cell>
          <cell r="F188">
            <v>3873493</v>
          </cell>
          <cell r="G188">
            <v>30950567</v>
          </cell>
        </row>
        <row r="189">
          <cell r="A189" t="str">
            <v>020301 - 2 - 1 1 5</v>
          </cell>
          <cell r="B189" t="str">
            <v>OTROS GASTOS POR SERVICIOS PERSONALES</v>
          </cell>
          <cell r="C189">
            <v>697002286</v>
          </cell>
          <cell r="D189">
            <v>318414427</v>
          </cell>
          <cell r="E189">
            <v>697002286</v>
          </cell>
          <cell r="F189">
            <v>318414427</v>
          </cell>
          <cell r="G189">
            <v>697002286</v>
          </cell>
        </row>
        <row r="190">
          <cell r="A190" t="str">
            <v>020301 - 2 - 1 1 5 1 - 1</v>
          </cell>
          <cell r="B190" t="str">
            <v>Subsidio o Prima de Alimentación</v>
          </cell>
          <cell r="C190">
            <v>6510229</v>
          </cell>
          <cell r="D190">
            <v>295628</v>
          </cell>
          <cell r="E190">
            <v>6510229</v>
          </cell>
          <cell r="F190">
            <v>295628</v>
          </cell>
          <cell r="G190">
            <v>6510229</v>
          </cell>
        </row>
        <row r="191">
          <cell r="A191" t="str">
            <v>020301 - 2 - 1 1 5 2 - 1</v>
          </cell>
          <cell r="B191" t="str">
            <v>Auxilio de Transporte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</row>
        <row r="192">
          <cell r="A192" t="str">
            <v>020301 - 2 - 1 1 5 3 - 1</v>
          </cell>
          <cell r="B192" t="str">
            <v>Bonificación por Servicios Prestados</v>
          </cell>
          <cell r="C192">
            <v>60928767</v>
          </cell>
          <cell r="D192">
            <v>19130604</v>
          </cell>
          <cell r="E192">
            <v>60928767</v>
          </cell>
          <cell r="F192">
            <v>19130604</v>
          </cell>
          <cell r="G192">
            <v>60928767</v>
          </cell>
        </row>
        <row r="193">
          <cell r="A193" t="str">
            <v>020301 - 2 - 1 1 5 4 - 1</v>
          </cell>
          <cell r="B193" t="str">
            <v>Prima de Servicios</v>
          </cell>
          <cell r="C193">
            <v>111980136</v>
          </cell>
          <cell r="D193">
            <v>0</v>
          </cell>
          <cell r="E193">
            <v>111980136</v>
          </cell>
          <cell r="F193">
            <v>0</v>
          </cell>
          <cell r="G193">
            <v>111980136</v>
          </cell>
        </row>
        <row r="194">
          <cell r="A194" t="str">
            <v>020301 - 2 - 1 1 5 5 - 1</v>
          </cell>
          <cell r="B194" t="str">
            <v>Prima de Vacaciones</v>
          </cell>
          <cell r="C194">
            <v>253346777</v>
          </cell>
          <cell r="D194">
            <v>83475389</v>
          </cell>
          <cell r="E194">
            <v>253346777</v>
          </cell>
          <cell r="F194">
            <v>83475389</v>
          </cell>
          <cell r="G194">
            <v>253346777</v>
          </cell>
        </row>
        <row r="195">
          <cell r="A195" t="str">
            <v>020301 - 2 - 1 1 5 6 - 1</v>
          </cell>
          <cell r="B195" t="str">
            <v>Prima de Navidad</v>
          </cell>
          <cell r="C195">
            <v>245640625</v>
          </cell>
          <cell r="D195">
            <v>210956244</v>
          </cell>
          <cell r="E195">
            <v>245640625</v>
          </cell>
          <cell r="F195">
            <v>210956244</v>
          </cell>
          <cell r="G195">
            <v>245640625</v>
          </cell>
        </row>
        <row r="196">
          <cell r="A196" t="str">
            <v>020301 - 2 - 1 1 5 8 - 1</v>
          </cell>
          <cell r="B196" t="str">
            <v>Bonificación Especial de Recreación</v>
          </cell>
          <cell r="C196">
            <v>18595752</v>
          </cell>
          <cell r="D196">
            <v>4556562</v>
          </cell>
          <cell r="E196">
            <v>18595752</v>
          </cell>
          <cell r="F196">
            <v>4556562</v>
          </cell>
          <cell r="G196">
            <v>18595752</v>
          </cell>
        </row>
        <row r="197">
          <cell r="A197" t="str">
            <v>020301 - 2 - 1 2</v>
          </cell>
          <cell r="B197" t="str">
            <v>CONTRIBUCIONES INHERENTES A LA NOMINA</v>
          </cell>
          <cell r="C197">
            <v>1089577011</v>
          </cell>
          <cell r="D197">
            <v>87892849</v>
          </cell>
          <cell r="E197">
            <v>1089577011</v>
          </cell>
          <cell r="F197">
            <v>87892849</v>
          </cell>
          <cell r="G197">
            <v>1089577011</v>
          </cell>
        </row>
        <row r="198">
          <cell r="A198" t="str">
            <v>020301 - 2 - 1 2 1</v>
          </cell>
          <cell r="B198" t="str">
            <v>CONTRIBUCIONES INHERENTES A LA NOMINA SECTOR PRIVADO</v>
          </cell>
          <cell r="C198">
            <v>486810000</v>
          </cell>
          <cell r="D198">
            <v>31450000</v>
          </cell>
          <cell r="E198">
            <v>486810000</v>
          </cell>
          <cell r="F198">
            <v>31450000</v>
          </cell>
          <cell r="G198">
            <v>486810000</v>
          </cell>
        </row>
        <row r="199">
          <cell r="A199" t="str">
            <v>020301 - 2 - 1 2 1 1 - 1</v>
          </cell>
          <cell r="B199" t="str">
            <v>Caja de Compensación Familiar</v>
          </cell>
          <cell r="C199">
            <v>121286100</v>
          </cell>
          <cell r="D199">
            <v>8067600</v>
          </cell>
          <cell r="E199">
            <v>121286100</v>
          </cell>
          <cell r="F199">
            <v>8067600</v>
          </cell>
          <cell r="G199">
            <v>121286100</v>
          </cell>
        </row>
        <row r="200">
          <cell r="A200" t="str">
            <v>020301 - 2 - 1 2 1 3 - 1</v>
          </cell>
          <cell r="B200" t="str">
            <v>Aportes de Salud</v>
          </cell>
          <cell r="C200">
            <v>200487100</v>
          </cell>
          <cell r="D200">
            <v>13422200</v>
          </cell>
          <cell r="E200">
            <v>200487100</v>
          </cell>
          <cell r="F200">
            <v>13422200</v>
          </cell>
          <cell r="G200">
            <v>200487100</v>
          </cell>
        </row>
        <row r="201">
          <cell r="A201" t="str">
            <v>020301 - 2 - 1 2 1 4 - 1</v>
          </cell>
          <cell r="B201" t="str">
            <v>Aportes de Pensión</v>
          </cell>
          <cell r="C201">
            <v>165036800</v>
          </cell>
          <cell r="D201">
            <v>9960200</v>
          </cell>
          <cell r="E201">
            <v>165036800</v>
          </cell>
          <cell r="F201">
            <v>9960200</v>
          </cell>
          <cell r="G201">
            <v>165036800</v>
          </cell>
        </row>
        <row r="202">
          <cell r="A202" t="str">
            <v>020301 - 2 - 1 2 2</v>
          </cell>
          <cell r="B202" t="str">
            <v>CONTRIBUCIONES INHERENTES A AL NOMINA SECTOR PUBLICO</v>
          </cell>
          <cell r="C202">
            <v>602767011</v>
          </cell>
          <cell r="D202">
            <v>56442849</v>
          </cell>
          <cell r="E202">
            <v>602767011</v>
          </cell>
          <cell r="F202">
            <v>56442849</v>
          </cell>
          <cell r="G202">
            <v>602767011</v>
          </cell>
        </row>
        <row r="203">
          <cell r="A203" t="str">
            <v>020301 - 2 - 1 2 2 1 - 1</v>
          </cell>
          <cell r="B203" t="str">
            <v>Servicio Nacional de Aprendizaje SENA</v>
          </cell>
          <cell r="C203">
            <v>15164500</v>
          </cell>
          <cell r="D203">
            <v>1008300</v>
          </cell>
          <cell r="E203">
            <v>15164500</v>
          </cell>
          <cell r="F203">
            <v>1008300</v>
          </cell>
          <cell r="G203">
            <v>15164500</v>
          </cell>
        </row>
        <row r="204">
          <cell r="A204" t="str">
            <v>020301 - 2 - 1 2 2 2 - 1</v>
          </cell>
          <cell r="B204" t="str">
            <v>Instituto Colombiano de Bienestar Familiar ICBF</v>
          </cell>
          <cell r="C204">
            <v>90966200</v>
          </cell>
          <cell r="D204">
            <v>6051100</v>
          </cell>
          <cell r="E204">
            <v>90966200</v>
          </cell>
          <cell r="F204">
            <v>6051100</v>
          </cell>
          <cell r="G204">
            <v>90966200</v>
          </cell>
        </row>
        <row r="205">
          <cell r="A205" t="str">
            <v>020301 - 2 - 1 2 2 3 - 1</v>
          </cell>
          <cell r="B205" t="str">
            <v>Escuelas Industriales e Institutos Técnicos</v>
          </cell>
          <cell r="C205">
            <v>30314600</v>
          </cell>
          <cell r="D205">
            <v>2016200</v>
          </cell>
          <cell r="E205">
            <v>30314600</v>
          </cell>
          <cell r="F205">
            <v>2016200</v>
          </cell>
          <cell r="G205">
            <v>30314600</v>
          </cell>
        </row>
        <row r="206">
          <cell r="A206" t="str">
            <v>020301 - 2 - 1 2 2 4 - 1</v>
          </cell>
          <cell r="B206" t="str">
            <v>Escuela Superior de Administración Pública ESAP</v>
          </cell>
          <cell r="C206">
            <v>15164500</v>
          </cell>
          <cell r="D206">
            <v>1008300</v>
          </cell>
          <cell r="E206">
            <v>15164500</v>
          </cell>
          <cell r="F206">
            <v>1008300</v>
          </cell>
          <cell r="G206">
            <v>15164500</v>
          </cell>
        </row>
        <row r="207">
          <cell r="A207" t="str">
            <v>020301 - 2 - 1 2 2 5 - 1</v>
          </cell>
          <cell r="B207" t="str">
            <v>Aportes Cesantías</v>
          </cell>
          <cell r="C207">
            <v>248054748</v>
          </cell>
          <cell r="D207">
            <v>29450549</v>
          </cell>
          <cell r="E207">
            <v>248054748</v>
          </cell>
          <cell r="F207">
            <v>29450549</v>
          </cell>
          <cell r="G207">
            <v>248054748</v>
          </cell>
        </row>
        <row r="208">
          <cell r="A208" t="str">
            <v>020301 - 2 - 1 2 2 6 - 1</v>
          </cell>
          <cell r="B208" t="str">
            <v>Aportes Salud</v>
          </cell>
          <cell r="C208">
            <v>30050800</v>
          </cell>
          <cell r="D208">
            <v>2871400</v>
          </cell>
          <cell r="E208">
            <v>30050800</v>
          </cell>
          <cell r="F208">
            <v>2871400</v>
          </cell>
          <cell r="G208">
            <v>30050800</v>
          </cell>
        </row>
        <row r="209">
          <cell r="A209" t="str">
            <v>020301 - 2 - 1 2 2 7 - 1</v>
          </cell>
          <cell r="B209" t="str">
            <v>Aportes Pensión</v>
          </cell>
          <cell r="C209">
            <v>159490800</v>
          </cell>
          <cell r="D209">
            <v>13043600</v>
          </cell>
          <cell r="E209">
            <v>159490800</v>
          </cell>
          <cell r="F209">
            <v>13043600</v>
          </cell>
          <cell r="G209">
            <v>159490800</v>
          </cell>
        </row>
        <row r="210">
          <cell r="A210" t="str">
            <v>020301 - 2 - 1 2 2 8 - 1</v>
          </cell>
          <cell r="B210" t="str">
            <v>Riesgos Profesionales ARP</v>
          </cell>
          <cell r="C210">
            <v>13560863</v>
          </cell>
          <cell r="D210">
            <v>993400</v>
          </cell>
          <cell r="E210">
            <v>13560863</v>
          </cell>
          <cell r="F210">
            <v>993400</v>
          </cell>
          <cell r="G210">
            <v>13560863</v>
          </cell>
        </row>
        <row r="211">
          <cell r="A211" t="str">
            <v>020301 - 2 - 9</v>
          </cell>
          <cell r="B211" t="str">
            <v>PROYECTO DE EFICIENCIA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</row>
        <row r="212">
          <cell r="A212" t="str">
            <v>020301 - 2 - 9 1 - 1</v>
          </cell>
          <cell r="B212" t="str">
            <v>Modernización Secretarías de Educación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</row>
        <row r="213">
          <cell r="A213" t="str">
            <v>020301 - 2 - 10</v>
          </cell>
          <cell r="B213" t="str">
            <v>OTROS PROYECTOS DE EFICIENCIA</v>
          </cell>
          <cell r="C213">
            <v>69974800</v>
          </cell>
          <cell r="D213">
            <v>-6010000</v>
          </cell>
          <cell r="E213">
            <v>66164800</v>
          </cell>
          <cell r="F213">
            <v>0</v>
          </cell>
          <cell r="G213">
            <v>66164800</v>
          </cell>
        </row>
        <row r="214">
          <cell r="A214" t="str">
            <v>020301 - 2 - 10 1 - 1</v>
          </cell>
          <cell r="B214" t="str">
            <v>Sistemas de Información</v>
          </cell>
          <cell r="C214">
            <v>54974800</v>
          </cell>
          <cell r="D214">
            <v>-3810000</v>
          </cell>
          <cell r="E214">
            <v>51164800</v>
          </cell>
          <cell r="F214">
            <v>0</v>
          </cell>
          <cell r="G214">
            <v>51164800</v>
          </cell>
        </row>
        <row r="215">
          <cell r="A215" t="str">
            <v>020301 - 2 - 10 2 - 1</v>
          </cell>
          <cell r="B215" t="str">
            <v>Adecuaciones Físicas</v>
          </cell>
          <cell r="C215">
            <v>15000000</v>
          </cell>
          <cell r="D215">
            <v>-2200000</v>
          </cell>
          <cell r="E215">
            <v>15000000</v>
          </cell>
          <cell r="F215">
            <v>0</v>
          </cell>
          <cell r="G215">
            <v>15000000</v>
          </cell>
        </row>
        <row r="216">
          <cell r="A216" t="str">
            <v>020301 - 2 - 16</v>
          </cell>
          <cell r="B216" t="str">
            <v>ADQUISICIÓN DE BIENES Y SERVICIOS PROGRAMA DE EFICIENCIA</v>
          </cell>
          <cell r="C216">
            <v>701047255</v>
          </cell>
          <cell r="D216">
            <v>-173035922</v>
          </cell>
          <cell r="E216">
            <v>541501874</v>
          </cell>
          <cell r="F216">
            <v>-12564254</v>
          </cell>
          <cell r="G216">
            <v>541501874</v>
          </cell>
        </row>
        <row r="217">
          <cell r="A217" t="str">
            <v>020301 - 2 - 16 1</v>
          </cell>
          <cell r="B217" t="str">
            <v>ADQUISICIÓN DE BIENES</v>
          </cell>
          <cell r="C217">
            <v>307064659</v>
          </cell>
          <cell r="D217">
            <v>-124218266</v>
          </cell>
          <cell r="E217">
            <v>210981734</v>
          </cell>
          <cell r="F217">
            <v>-3456903</v>
          </cell>
          <cell r="G217">
            <v>210981734</v>
          </cell>
        </row>
        <row r="218">
          <cell r="A218" t="str">
            <v>020301 - 2 - 16 1 1 - 1</v>
          </cell>
          <cell r="B218" t="str">
            <v>Compra de Equipo</v>
          </cell>
          <cell r="C218">
            <v>33864659</v>
          </cell>
          <cell r="D218">
            <v>-80000000</v>
          </cell>
          <cell r="E218">
            <v>0</v>
          </cell>
          <cell r="F218">
            <v>0</v>
          </cell>
          <cell r="G218">
            <v>0</v>
          </cell>
        </row>
        <row r="219">
          <cell r="A219" t="str">
            <v>020301 - 2 - 16 1 2 - 1</v>
          </cell>
          <cell r="B219" t="str">
            <v>Enseres y Equipo de Oficina</v>
          </cell>
          <cell r="C219">
            <v>12000000</v>
          </cell>
          <cell r="D219">
            <v>0</v>
          </cell>
          <cell r="E219">
            <v>12000000</v>
          </cell>
          <cell r="F219">
            <v>12000000</v>
          </cell>
          <cell r="G219">
            <v>12000000</v>
          </cell>
        </row>
        <row r="220">
          <cell r="A220" t="str">
            <v>020301 - 2 - 16 1 3 - 1</v>
          </cell>
          <cell r="B220" t="str">
            <v>Materiales y Suministros</v>
          </cell>
          <cell r="C220">
            <v>101200000</v>
          </cell>
          <cell r="D220">
            <v>-11335909</v>
          </cell>
          <cell r="E220">
            <v>89864091</v>
          </cell>
          <cell r="F220">
            <v>-8311903</v>
          </cell>
          <cell r="G220">
            <v>89864091</v>
          </cell>
        </row>
        <row r="221">
          <cell r="A221" t="str">
            <v>020301 - 2 - 16 1 4 - 1</v>
          </cell>
          <cell r="B221" t="str">
            <v>Impresos y Publicaciones</v>
          </cell>
          <cell r="C221">
            <v>160000000</v>
          </cell>
          <cell r="D221">
            <v>-32882357</v>
          </cell>
          <cell r="E221">
            <v>109117643</v>
          </cell>
          <cell r="F221">
            <v>-7145000</v>
          </cell>
          <cell r="G221">
            <v>109117643</v>
          </cell>
        </row>
        <row r="222">
          <cell r="A222" t="str">
            <v>020301 - 2 - 16 2</v>
          </cell>
          <cell r="B222" t="str">
            <v>ADQUISICIÓN DE SERVICIOS</v>
          </cell>
          <cell r="C222">
            <v>275003591</v>
          </cell>
          <cell r="D222">
            <v>-7124001</v>
          </cell>
          <cell r="E222">
            <v>253234790</v>
          </cell>
          <cell r="F222">
            <v>-4552017</v>
          </cell>
          <cell r="G222">
            <v>253234790</v>
          </cell>
        </row>
        <row r="223">
          <cell r="A223" t="str">
            <v>020301 - 2 - 16 2 1 - 1</v>
          </cell>
          <cell r="B223" t="str">
            <v>Seguros</v>
          </cell>
          <cell r="C223">
            <v>10157483</v>
          </cell>
          <cell r="D223">
            <v>0</v>
          </cell>
          <cell r="E223">
            <v>10157483</v>
          </cell>
          <cell r="F223">
            <v>0</v>
          </cell>
          <cell r="G223">
            <v>10157483</v>
          </cell>
        </row>
        <row r="224">
          <cell r="A224" t="str">
            <v>020301 - 2 - 16 2 2 - 1</v>
          </cell>
          <cell r="B224" t="str">
            <v>Arrendamientos</v>
          </cell>
          <cell r="C224">
            <v>25634640</v>
          </cell>
          <cell r="D224">
            <v>0</v>
          </cell>
          <cell r="E224">
            <v>25634640</v>
          </cell>
          <cell r="F224">
            <v>1321984</v>
          </cell>
          <cell r="G224">
            <v>25634640</v>
          </cell>
        </row>
        <row r="225">
          <cell r="A225" t="str">
            <v>020301 - 2 - 16 2 3 - 1</v>
          </cell>
          <cell r="B225" t="str">
            <v>Viáticos y Gastos de Viaje</v>
          </cell>
          <cell r="C225">
            <v>135871468</v>
          </cell>
          <cell r="D225">
            <v>2581499</v>
          </cell>
          <cell r="E225">
            <v>135708167</v>
          </cell>
          <cell r="F225">
            <v>2631499</v>
          </cell>
          <cell r="G225">
            <v>135708167</v>
          </cell>
        </row>
        <row r="226">
          <cell r="A226" t="str">
            <v>020301 - 2 - 16 2 4 - 1</v>
          </cell>
          <cell r="B226" t="str">
            <v>Mantenimiento</v>
          </cell>
          <cell r="C226">
            <v>38340000</v>
          </cell>
          <cell r="D226">
            <v>-7825000</v>
          </cell>
          <cell r="E226">
            <v>31715000</v>
          </cell>
          <cell r="F226">
            <v>-6625000</v>
          </cell>
          <cell r="G226">
            <v>31715000</v>
          </cell>
        </row>
        <row r="227">
          <cell r="A227" t="str">
            <v>020301 - 2 - 16 2 5 - 1</v>
          </cell>
          <cell r="B227" t="str">
            <v>Comunicaciones y Transporte</v>
          </cell>
          <cell r="C227">
            <v>65000000</v>
          </cell>
          <cell r="D227">
            <v>-1880500</v>
          </cell>
          <cell r="E227">
            <v>50019500</v>
          </cell>
          <cell r="F227">
            <v>-1880500</v>
          </cell>
          <cell r="G227">
            <v>50019500</v>
          </cell>
        </row>
        <row r="228">
          <cell r="A228" t="str">
            <v>020301 - 2 - 16 2 6 - 1</v>
          </cell>
          <cell r="B228" t="str">
            <v>Capacitación, Bienestar Social y Estímulos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</row>
        <row r="229">
          <cell r="A229" t="str">
            <v>020301 - 2 - 16 8</v>
          </cell>
          <cell r="B229" t="str">
            <v>SERVICIOS PÚBLICOS DE EFICIENCIA</v>
          </cell>
          <cell r="C229">
            <v>110000000</v>
          </cell>
          <cell r="D229">
            <v>-41693655</v>
          </cell>
          <cell r="E229">
            <v>68306345</v>
          </cell>
          <cell r="F229">
            <v>-4555334</v>
          </cell>
          <cell r="G229">
            <v>68306345</v>
          </cell>
        </row>
        <row r="230">
          <cell r="A230" t="str">
            <v>020301 - 2 - 16 8 81 - 1</v>
          </cell>
          <cell r="B230" t="str">
            <v>Servicio de Energía</v>
          </cell>
          <cell r="C230">
            <v>40000000</v>
          </cell>
          <cell r="D230">
            <v>-11830720</v>
          </cell>
          <cell r="E230">
            <v>28169280</v>
          </cell>
          <cell r="F230">
            <v>2181710</v>
          </cell>
          <cell r="G230">
            <v>28169280</v>
          </cell>
        </row>
        <row r="231">
          <cell r="A231" t="str">
            <v>020301 - 2 - 16 8 82 - 1</v>
          </cell>
          <cell r="B231" t="str">
            <v>Servicio de Telecomunicaciones</v>
          </cell>
          <cell r="C231">
            <v>50000000</v>
          </cell>
          <cell r="D231">
            <v>-14239525</v>
          </cell>
          <cell r="E231">
            <v>35760475</v>
          </cell>
          <cell r="F231">
            <v>-7139444</v>
          </cell>
          <cell r="G231">
            <v>35760475</v>
          </cell>
        </row>
        <row r="232">
          <cell r="A232" t="str">
            <v>020301 - 2 - 16 8 83 - 1</v>
          </cell>
          <cell r="B232" t="str">
            <v>Servicio de Acueducto, Alcantarillado y Aseo.</v>
          </cell>
          <cell r="C232">
            <v>20000000</v>
          </cell>
          <cell r="D232">
            <v>-15623410</v>
          </cell>
          <cell r="E232">
            <v>4376590</v>
          </cell>
          <cell r="F232">
            <v>402400</v>
          </cell>
          <cell r="G232">
            <v>4376590</v>
          </cell>
        </row>
        <row r="233">
          <cell r="A233" t="str">
            <v>020301 - 2 - 16 9</v>
          </cell>
          <cell r="B233" t="str">
            <v>GASTOS Y COMISIONES BANCARIAS DE EFICIENCIA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</row>
        <row r="234">
          <cell r="A234" t="str">
            <v>020301 - 2 - 16 9 1 - 1</v>
          </cell>
          <cell r="B234" t="str">
            <v>Gastos y Comisiones Bancarias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</row>
        <row r="235">
          <cell r="A235" t="str">
            <v>020301 - 2 - 16 10</v>
          </cell>
          <cell r="B235" t="str">
            <v>IMPUESTOS DE EFICIENCIA</v>
          </cell>
          <cell r="C235">
            <v>8979005</v>
          </cell>
          <cell r="D235">
            <v>0</v>
          </cell>
          <cell r="E235">
            <v>8979005</v>
          </cell>
          <cell r="F235">
            <v>0</v>
          </cell>
          <cell r="G235">
            <v>8979005</v>
          </cell>
        </row>
        <row r="236">
          <cell r="A236" t="str">
            <v>020301 - 2 - 16 10 1 - 1</v>
          </cell>
          <cell r="B236" t="str">
            <v>Impuesto Predial</v>
          </cell>
          <cell r="C236">
            <v>7947205</v>
          </cell>
          <cell r="D236">
            <v>0</v>
          </cell>
          <cell r="E236">
            <v>7947205</v>
          </cell>
          <cell r="F236">
            <v>0</v>
          </cell>
          <cell r="G236">
            <v>7947205</v>
          </cell>
        </row>
        <row r="237">
          <cell r="A237" t="str">
            <v>020301 - 2 - 16 10 2 - 1</v>
          </cell>
          <cell r="B237" t="str">
            <v>Impuesto de Vehículo</v>
          </cell>
          <cell r="C237">
            <v>1031800</v>
          </cell>
          <cell r="D237">
            <v>0</v>
          </cell>
          <cell r="E237">
            <v>1031800</v>
          </cell>
          <cell r="F237">
            <v>0</v>
          </cell>
          <cell r="G237">
            <v>1031800</v>
          </cell>
        </row>
        <row r="238">
          <cell r="A238" t="str">
            <v>020301 - 2 - 16 10 3 - 1</v>
          </cell>
          <cell r="B238" t="str">
            <v>Otros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</row>
        <row r="239">
          <cell r="A239" t="str">
            <v>020301 - 2 - 17</v>
          </cell>
          <cell r="B239" t="str">
            <v>TRANSFERENCIAS PROGRAMA DE EFICIENCIA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</row>
        <row r="240">
          <cell r="A240" t="str">
            <v>020301 - 2 - 17 1 - 1</v>
          </cell>
          <cell r="B240" t="str">
            <v>Sentencias y Conciliaciones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</row>
        <row r="241">
          <cell r="A241" t="str">
            <v>020301 - 2 - 18</v>
          </cell>
          <cell r="B241" t="str">
            <v>SERVICIOS PERSONALES INDIRECTOS DE EFICIENCIA</v>
          </cell>
          <cell r="C241">
            <v>344574964</v>
          </cell>
          <cell r="D241">
            <v>-62607013</v>
          </cell>
          <cell r="E241">
            <v>306865103</v>
          </cell>
          <cell r="F241">
            <v>5038130</v>
          </cell>
          <cell r="G241">
            <v>306865103</v>
          </cell>
        </row>
        <row r="242">
          <cell r="A242" t="str">
            <v>020301 - 2 - 18 1 - 1</v>
          </cell>
          <cell r="B242" t="str">
            <v>Remuneración por Servicios Técnicos de Eficiencia</v>
          </cell>
          <cell r="C242">
            <v>344574964</v>
          </cell>
          <cell r="D242">
            <v>-62607013</v>
          </cell>
          <cell r="E242">
            <v>306865103</v>
          </cell>
          <cell r="F242">
            <v>5038130</v>
          </cell>
          <cell r="G242">
            <v>306865103</v>
          </cell>
        </row>
        <row r="243">
          <cell r="A243" t="str">
            <v>020401 - 2 -</v>
          </cell>
          <cell r="B243" t="str">
            <v>GASTOS</v>
          </cell>
          <cell r="C243">
            <v>22682640890</v>
          </cell>
          <cell r="D243">
            <v>3660030524</v>
          </cell>
          <cell r="E243">
            <v>12916219821.7</v>
          </cell>
          <cell r="F243">
            <v>4625306965</v>
          </cell>
          <cell r="G243">
            <v>12916219821.7</v>
          </cell>
        </row>
        <row r="244">
          <cell r="A244" t="str">
            <v>020401 - 2 - 23</v>
          </cell>
          <cell r="B244" t="str">
            <v>RECURSOS DEL BALANCE</v>
          </cell>
          <cell r="C244">
            <v>22682640890</v>
          </cell>
          <cell r="D244">
            <v>3660030524</v>
          </cell>
          <cell r="E244">
            <v>12916219821.7</v>
          </cell>
          <cell r="F244">
            <v>4625306965</v>
          </cell>
          <cell r="G244">
            <v>12916219821.7</v>
          </cell>
        </row>
        <row r="245">
          <cell r="A245" t="str">
            <v>020401 - 2 - 23 1 - 1</v>
          </cell>
          <cell r="B245" t="str">
            <v>Pasivos Exigibles Otras Deudas Vigencias Expiradas</v>
          </cell>
          <cell r="C245">
            <v>237868835</v>
          </cell>
          <cell r="D245">
            <v>555240</v>
          </cell>
          <cell r="E245">
            <v>137937881</v>
          </cell>
          <cell r="F245">
            <v>555240</v>
          </cell>
          <cell r="G245">
            <v>137937881</v>
          </cell>
        </row>
        <row r="246">
          <cell r="A246" t="str">
            <v>020401 - 2 - 23 2 - 1</v>
          </cell>
          <cell r="B246" t="str">
            <v>Pasivos Exigibles para pago de Prima Técnica 2006 - Administrativos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</row>
        <row r="247">
          <cell r="A247" t="str">
            <v>020401 - 2 - 23 3 - 1</v>
          </cell>
          <cell r="B247" t="str">
            <v>Pasivos Exigibles para pago de Prima Técnica 2007 - Administrativos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</row>
        <row r="248">
          <cell r="A248" t="str">
            <v>020401 - 2 - 23 4 - 1</v>
          </cell>
          <cell r="B248" t="str">
            <v>Pasivos Exigibles para pago de Prima Técnica 2008 - Administrativos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</row>
        <row r="249">
          <cell r="A249" t="str">
            <v>020401 - 2 - 23 5 - 1</v>
          </cell>
          <cell r="B249" t="str">
            <v>Pasivos Exigibles para pago de Prima Técnica 2009 - Administrativos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</row>
        <row r="250">
          <cell r="A250" t="str">
            <v>020401 - 2 - 23 6 - 1</v>
          </cell>
          <cell r="B250" t="str">
            <v>Pasivos Exigibles para pago de Prima Técnica 2010 - Administrativos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</row>
        <row r="251">
          <cell r="A251" t="str">
            <v>020401 - 2 - 23 7 - 1</v>
          </cell>
          <cell r="B251" t="str">
            <v>Pasivos Exigibles para pago de Prima Técnica 2011 - Administrativos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</row>
        <row r="252">
          <cell r="A252" t="str">
            <v>020401 - 2 - 23 8 - 1</v>
          </cell>
          <cell r="B252" t="str">
            <v>Pasivos Exigibles para pago de Prima Técnica 2012 - Administrativos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</row>
        <row r="253">
          <cell r="A253" t="str">
            <v>020401 - 2 - 23 9 - 1</v>
          </cell>
          <cell r="B253" t="str">
            <v>Sentencias y Conciliaciones de Otras Deudas de Vigencias Expiradas</v>
          </cell>
          <cell r="C253">
            <v>1466078467</v>
          </cell>
          <cell r="D253">
            <v>-235171798</v>
          </cell>
          <cell r="E253">
            <v>1097104694.7</v>
          </cell>
          <cell r="F253">
            <v>0</v>
          </cell>
          <cell r="G253">
            <v>1097104694.7</v>
          </cell>
        </row>
        <row r="254">
          <cell r="A254" t="str">
            <v>020401 - 2 - 23 10</v>
          </cell>
          <cell r="B254" t="str">
            <v>PASIVOS EXIGIBLES PARA PAGO DE DOTACIÓN - LEY 70/88</v>
          </cell>
          <cell r="C254">
            <v>2961729500</v>
          </cell>
          <cell r="D254">
            <v>0</v>
          </cell>
          <cell r="E254">
            <v>2961729500</v>
          </cell>
          <cell r="F254">
            <v>0</v>
          </cell>
          <cell r="G254">
            <v>2961729500</v>
          </cell>
        </row>
        <row r="255">
          <cell r="A255" t="str">
            <v>020401 - 2 - 23 10 21 - 1</v>
          </cell>
          <cell r="B255" t="str">
            <v>Pasivos Exigibles para pago de Dotación Ley 70/88 - Personal Administrativo 2012</v>
          </cell>
          <cell r="C255">
            <v>611070900</v>
          </cell>
          <cell r="D255">
            <v>0</v>
          </cell>
          <cell r="E255">
            <v>611070900</v>
          </cell>
          <cell r="F255">
            <v>0</v>
          </cell>
          <cell r="G255">
            <v>611070900</v>
          </cell>
        </row>
        <row r="256">
          <cell r="A256" t="str">
            <v>020401 - 2 - 23 10 22 - 1</v>
          </cell>
          <cell r="B256" t="str">
            <v>Pasivos Exigibles para Pago de Dotación Ley 70/88 - Personal Docente 2012</v>
          </cell>
          <cell r="C256">
            <v>893738600</v>
          </cell>
          <cell r="D256">
            <v>0</v>
          </cell>
          <cell r="E256">
            <v>893738600</v>
          </cell>
          <cell r="F256">
            <v>0</v>
          </cell>
          <cell r="G256">
            <v>893738600</v>
          </cell>
        </row>
        <row r="257">
          <cell r="A257" t="str">
            <v>020401 - 2 - 23 10 23 - 1</v>
          </cell>
          <cell r="B257" t="str">
            <v>Pasivos Exigibles para pago de Dotación Ley 70/88 - Personal Administrativo 2011</v>
          </cell>
          <cell r="C257">
            <v>591624000</v>
          </cell>
          <cell r="D257">
            <v>0</v>
          </cell>
          <cell r="E257">
            <v>591624000</v>
          </cell>
          <cell r="F257">
            <v>0</v>
          </cell>
          <cell r="G257">
            <v>591624000</v>
          </cell>
        </row>
        <row r="258">
          <cell r="A258" t="str">
            <v>020401 - 2 - 23 10 24 - 1</v>
          </cell>
          <cell r="B258" t="str">
            <v>Pasivos Exigibles para Pago de Dotación Ley 70/88 - Personal Docente 2011</v>
          </cell>
          <cell r="C258">
            <v>865296000</v>
          </cell>
          <cell r="D258">
            <v>0</v>
          </cell>
          <cell r="E258">
            <v>865296000</v>
          </cell>
          <cell r="F258">
            <v>0</v>
          </cell>
          <cell r="G258">
            <v>865296000</v>
          </cell>
        </row>
        <row r="259">
          <cell r="A259" t="str">
            <v>020401 - 2 - 23 11</v>
          </cell>
          <cell r="B259" t="str">
            <v>PROGRAMA PARA CALIDAD</v>
          </cell>
          <cell r="C259">
            <v>2100664376</v>
          </cell>
          <cell r="D259">
            <v>24086940</v>
          </cell>
          <cell r="E259">
            <v>1619952266</v>
          </cell>
          <cell r="F259">
            <v>579678671</v>
          </cell>
          <cell r="G259">
            <v>1619952266</v>
          </cell>
        </row>
        <row r="260">
          <cell r="A260" t="str">
            <v>020401 - 2 - 23 11 29</v>
          </cell>
          <cell r="B260" t="str">
            <v>TRANSPORTE ESCOLAR</v>
          </cell>
          <cell r="C260">
            <v>50000000</v>
          </cell>
          <cell r="D260">
            <v>-2500000</v>
          </cell>
          <cell r="E260">
            <v>47500000</v>
          </cell>
          <cell r="F260">
            <v>5500000</v>
          </cell>
          <cell r="G260">
            <v>47500000</v>
          </cell>
        </row>
        <row r="261">
          <cell r="A261" t="str">
            <v>020401 - 2 - 23 11 29 1 - 1</v>
          </cell>
          <cell r="B261" t="str">
            <v>Transporte Escolar</v>
          </cell>
          <cell r="C261">
            <v>50000000</v>
          </cell>
          <cell r="D261">
            <v>-2500000</v>
          </cell>
          <cell r="E261">
            <v>47500000</v>
          </cell>
          <cell r="F261">
            <v>5500000</v>
          </cell>
          <cell r="G261">
            <v>47500000</v>
          </cell>
        </row>
        <row r="262">
          <cell r="A262" t="str">
            <v>020401 - 2 - 23 11 30</v>
          </cell>
          <cell r="B262" t="str">
            <v>CAPACITACIÓN DEL RECURSO HUMANO</v>
          </cell>
          <cell r="C262">
            <v>470048354</v>
          </cell>
          <cell r="D262">
            <v>-184025329</v>
          </cell>
          <cell r="E262">
            <v>286023025</v>
          </cell>
          <cell r="F262">
            <v>-3713329</v>
          </cell>
          <cell r="G262">
            <v>286023025</v>
          </cell>
        </row>
        <row r="263">
          <cell r="A263" t="str">
            <v>020401 - 2 - 23 11 30 1 - 1</v>
          </cell>
          <cell r="B263" t="str">
            <v>Capacitación del Recurso Humano</v>
          </cell>
          <cell r="C263">
            <v>402048354</v>
          </cell>
          <cell r="D263">
            <v>-184025329</v>
          </cell>
          <cell r="E263">
            <v>218023025</v>
          </cell>
          <cell r="F263">
            <v>-3713329</v>
          </cell>
          <cell r="G263">
            <v>218023025</v>
          </cell>
        </row>
        <row r="264">
          <cell r="A264" t="str">
            <v>020401 - 2 - 23 11 30 2 - 1</v>
          </cell>
          <cell r="B264" t="str">
            <v>Asistencia Técnica y Asesoría</v>
          </cell>
          <cell r="C264">
            <v>68000000</v>
          </cell>
          <cell r="D264">
            <v>0</v>
          </cell>
          <cell r="E264">
            <v>68000000</v>
          </cell>
          <cell r="F264">
            <v>0</v>
          </cell>
          <cell r="G264">
            <v>68000000</v>
          </cell>
        </row>
        <row r="265">
          <cell r="A265" t="str">
            <v>020401 - 2 - 23 11 31</v>
          </cell>
          <cell r="B265" t="str">
            <v>CONSTRUCCIÓN, ADQUISICIÓN, DOTACIÓN, MEJORAMIENTO Y MANTENIMIENTO DE INFRAESTRUCTURA PROPIA DEL SECTOR EDUCATIVO</v>
          </cell>
          <cell r="C265">
            <v>375000000</v>
          </cell>
          <cell r="D265">
            <v>-1830189</v>
          </cell>
          <cell r="E265">
            <v>363169811</v>
          </cell>
          <cell r="F265">
            <v>10000000</v>
          </cell>
          <cell r="G265">
            <v>363169811</v>
          </cell>
        </row>
        <row r="266">
          <cell r="A266" t="str">
            <v>020401 - 2 - 23 11 31 11</v>
          </cell>
          <cell r="B266" t="str">
            <v>CONSTRUCCIÓN DE INFRAESTRUCTURA EDUCATIVA</v>
          </cell>
          <cell r="C266">
            <v>375000000</v>
          </cell>
          <cell r="D266">
            <v>-1830189</v>
          </cell>
          <cell r="E266">
            <v>363169811</v>
          </cell>
          <cell r="F266">
            <v>10000000</v>
          </cell>
          <cell r="G266">
            <v>363169811</v>
          </cell>
        </row>
        <row r="267">
          <cell r="A267" t="str">
            <v>020401 - 2 - 23 11 31 11 1 - 1</v>
          </cell>
          <cell r="B267" t="str">
            <v>Construcción, ampliación y adecuación de infraestructura educativa</v>
          </cell>
          <cell r="C267">
            <v>375000000</v>
          </cell>
          <cell r="D267">
            <v>-1830189</v>
          </cell>
          <cell r="E267">
            <v>363169811</v>
          </cell>
          <cell r="F267">
            <v>10000000</v>
          </cell>
          <cell r="G267">
            <v>363169811</v>
          </cell>
        </row>
        <row r="268">
          <cell r="A268" t="str">
            <v>020401 - 2 - 23 11 32</v>
          </cell>
          <cell r="B268" t="str">
            <v>MANTENIMIENTO DE INFRAESTRUCTURA EDUCATIVA</v>
          </cell>
          <cell r="C268">
            <v>576418972</v>
          </cell>
          <cell r="D268">
            <v>283553458</v>
          </cell>
          <cell r="E268">
            <v>559972430</v>
          </cell>
          <cell r="F268">
            <v>300000000</v>
          </cell>
          <cell r="G268">
            <v>559972430</v>
          </cell>
        </row>
        <row r="269">
          <cell r="A269" t="str">
            <v>020401 - 2 - 23 11 32 1 - 1</v>
          </cell>
          <cell r="B269" t="str">
            <v>Mantenimiento de Infraestructura Educativa - Sin Detalle</v>
          </cell>
          <cell r="C269">
            <v>576418972</v>
          </cell>
          <cell r="D269">
            <v>283553458</v>
          </cell>
          <cell r="E269">
            <v>559972430</v>
          </cell>
          <cell r="F269">
            <v>300000000</v>
          </cell>
          <cell r="G269">
            <v>559972430</v>
          </cell>
        </row>
        <row r="270">
          <cell r="A270" t="str">
            <v>020401 - 2 - 23 11 33</v>
          </cell>
          <cell r="B270" t="str">
            <v>DOTACIÓN DE MATERIAL DIDÁCTICO, TEXTOS Y EQUIPOS AUDIOVISUALES DE E.E.</v>
          </cell>
          <cell r="C270">
            <v>121367000</v>
          </cell>
          <cell r="D270">
            <v>-47384000</v>
          </cell>
          <cell r="E270">
            <v>54000000</v>
          </cell>
          <cell r="F270">
            <v>18000000</v>
          </cell>
          <cell r="G270">
            <v>54000000</v>
          </cell>
        </row>
        <row r="271">
          <cell r="A271" t="str">
            <v>020401 - 2 - 23 11 33 31 - 1</v>
          </cell>
          <cell r="B271" t="str">
            <v>Dotación y Mantenimiento de Equipos y Software Educativo para Establecimientos Educativos - Sin detalle</v>
          </cell>
          <cell r="C271">
            <v>121367000</v>
          </cell>
          <cell r="D271">
            <v>-47384000</v>
          </cell>
          <cell r="E271">
            <v>54000000</v>
          </cell>
          <cell r="F271">
            <v>18000000</v>
          </cell>
          <cell r="G271">
            <v>54000000</v>
          </cell>
        </row>
        <row r="272">
          <cell r="A272" t="str">
            <v>020401 - 2 - 23 11 34</v>
          </cell>
          <cell r="B272" t="str">
            <v>DOTACIÓN DE MATERIAL DIDÁCTICO, TEXTOS Y EQUIPOS AUDIOVISUALES A ESTABLECIMIENTOS EDUCATIVOS</v>
          </cell>
          <cell r="C272">
            <v>507830050</v>
          </cell>
          <cell r="D272">
            <v>-23727000</v>
          </cell>
          <cell r="E272">
            <v>309287000</v>
          </cell>
          <cell r="F272">
            <v>249892000</v>
          </cell>
          <cell r="G272">
            <v>309287000</v>
          </cell>
        </row>
        <row r="273">
          <cell r="A273" t="str">
            <v>020401 - 2 - 23 11 34 1 - 1</v>
          </cell>
          <cell r="B273" t="str">
            <v>Dotación de material didáctico para establecimientos educativos - Sin Detalle</v>
          </cell>
          <cell r="C273">
            <v>280830050</v>
          </cell>
          <cell r="D273">
            <v>-126522000</v>
          </cell>
          <cell r="E273">
            <v>110667000</v>
          </cell>
          <cell r="F273">
            <v>97892000</v>
          </cell>
          <cell r="G273">
            <v>110667000</v>
          </cell>
        </row>
        <row r="274">
          <cell r="A274" t="str">
            <v>020401 - 2 - 23 11 34 42 - 1</v>
          </cell>
          <cell r="B274" t="str">
            <v>Adquisición de Mobiliario Escolar</v>
          </cell>
          <cell r="C274">
            <v>227000000</v>
          </cell>
          <cell r="D274">
            <v>102795000</v>
          </cell>
          <cell r="E274">
            <v>198620000</v>
          </cell>
          <cell r="F274">
            <v>152000000</v>
          </cell>
          <cell r="G274">
            <v>198620000</v>
          </cell>
        </row>
        <row r="275">
          <cell r="A275" t="str">
            <v>020401 - 2 - 23 12</v>
          </cell>
          <cell r="B275" t="str">
            <v>CONECTIVIDAD DE LAS INSTITUCIONES EDUCATIVAS</v>
          </cell>
          <cell r="C275">
            <v>3216299712</v>
          </cell>
          <cell r="D275">
            <v>-45974673</v>
          </cell>
          <cell r="E275">
            <v>3170325039</v>
          </cell>
          <cell r="F275">
            <v>128538239</v>
          </cell>
          <cell r="G275">
            <v>3170325039</v>
          </cell>
        </row>
        <row r="276">
          <cell r="A276" t="str">
            <v>020401 - 2 - 23 12 1 - 1</v>
          </cell>
          <cell r="B276" t="str">
            <v>Conectividad de las Instituciones Educativas</v>
          </cell>
          <cell r="C276">
            <v>3216299712</v>
          </cell>
          <cell r="D276">
            <v>-45974673</v>
          </cell>
          <cell r="E276">
            <v>3170325039</v>
          </cell>
          <cell r="F276">
            <v>128538239</v>
          </cell>
          <cell r="G276">
            <v>3170325039</v>
          </cell>
        </row>
        <row r="277">
          <cell r="A277" t="str">
            <v>020401 - 2 - 23 13</v>
          </cell>
          <cell r="B277" t="str">
            <v>PASIVOS EXIGIBLES ASCENSOS EN EL ESCALAFÓN VIGENCIA 2011 Y 2012</v>
          </cell>
          <cell r="C277">
            <v>2610000000</v>
          </cell>
          <cell r="D277">
            <v>2606860717</v>
          </cell>
          <cell r="E277">
            <v>2606860717</v>
          </cell>
          <cell r="F277">
            <v>2606860717</v>
          </cell>
          <cell r="G277">
            <v>2606860717</v>
          </cell>
        </row>
        <row r="278">
          <cell r="A278" t="str">
            <v>020401 - 2 - 23 13 1 - 1</v>
          </cell>
          <cell r="B278" t="str">
            <v>Pasivos Exigibles Ascensos en el Escalafón Vigencia 2011 y 2012</v>
          </cell>
          <cell r="C278">
            <v>2610000000</v>
          </cell>
          <cell r="D278">
            <v>2606860717</v>
          </cell>
          <cell r="E278">
            <v>2606860717</v>
          </cell>
          <cell r="F278">
            <v>2606860717</v>
          </cell>
          <cell r="G278">
            <v>2606860717</v>
          </cell>
        </row>
        <row r="279">
          <cell r="A279" t="str">
            <v>020401 - 2 - 23 14</v>
          </cell>
          <cell r="B279" t="str">
            <v>SENTENCIAS Y CONCILIACIONES PRIMA TÉCNICA PERSONAL ADMINISTRATIVO</v>
          </cell>
          <cell r="C279">
            <v>10090000000</v>
          </cell>
          <cell r="D279">
            <v>1309674098</v>
          </cell>
          <cell r="E279">
            <v>1322309724</v>
          </cell>
          <cell r="F279">
            <v>1309674098</v>
          </cell>
          <cell r="G279">
            <v>1322309724</v>
          </cell>
        </row>
        <row r="280">
          <cell r="A280" t="str">
            <v>020401 - 2 - 23 14 1 - 1</v>
          </cell>
          <cell r="B280" t="str">
            <v>Sentencias y Conciliaciones - Prima Técnica Personal Administrativo</v>
          </cell>
          <cell r="C280">
            <v>10090000000</v>
          </cell>
          <cell r="D280">
            <v>1309674098</v>
          </cell>
          <cell r="E280">
            <v>1322309724</v>
          </cell>
          <cell r="F280">
            <v>1309674098</v>
          </cell>
          <cell r="G280">
            <v>1322309724</v>
          </cell>
        </row>
        <row r="281">
          <cell r="A281" t="str">
            <v>020501 - 2 -</v>
          </cell>
          <cell r="B281" t="str">
            <v>GASTOS</v>
          </cell>
          <cell r="C281">
            <v>741413864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</row>
        <row r="282">
          <cell r="A282" t="str">
            <v>020501 - 2 - 19</v>
          </cell>
          <cell r="B282" t="str">
            <v>CONECTIVIDAD EN LOS ESTABLECIMIENTOS EDUCATIVOS</v>
          </cell>
          <cell r="C282">
            <v>741413864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</row>
        <row r="283">
          <cell r="A283" t="str">
            <v>020501 - 2 - 19 41 - 1</v>
          </cell>
          <cell r="B283" t="str">
            <v>Conectividad -CSF</v>
          </cell>
          <cell r="C283">
            <v>741413864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</row>
        <row r="284">
          <cell r="A284" t="str">
            <v>020502 - 2 -</v>
          </cell>
          <cell r="B284" t="str">
            <v>GASTOS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</row>
        <row r="285">
          <cell r="A285" t="str">
            <v>020502 - 2 - 19</v>
          </cell>
          <cell r="B285" t="str">
            <v>CONECTIVIDAD EN LOS ESTABLECIMIENTOS EDUCATIVOS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</row>
        <row r="286">
          <cell r="A286" t="str">
            <v>020502 - 2 - 19 42 - 1</v>
          </cell>
          <cell r="B286" t="str">
            <v>Conectividad -SSF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</row>
        <row r="287">
          <cell r="A287" t="str">
            <v>020701 - 2 -</v>
          </cell>
          <cell r="B287" t="str">
            <v>GASTOS</v>
          </cell>
          <cell r="C287">
            <v>278349875</v>
          </cell>
          <cell r="D287">
            <v>-36877492</v>
          </cell>
          <cell r="E287">
            <v>241252383</v>
          </cell>
          <cell r="F287">
            <v>-36877492</v>
          </cell>
          <cell r="G287">
            <v>241252383</v>
          </cell>
        </row>
        <row r="288">
          <cell r="A288" t="str">
            <v>020701 - 2 - 16</v>
          </cell>
          <cell r="B288" t="str">
            <v>ADQUISICIÓN DE BIENES Y SERVICIOS PROGRAMA DE EFICIENCIA</v>
          </cell>
          <cell r="C288">
            <v>127505070</v>
          </cell>
          <cell r="D288">
            <v>-36877492</v>
          </cell>
          <cell r="E288">
            <v>90407578</v>
          </cell>
          <cell r="F288">
            <v>-36877492</v>
          </cell>
          <cell r="G288">
            <v>90407578</v>
          </cell>
        </row>
        <row r="289">
          <cell r="A289" t="str">
            <v>020701 - 2 - 16 1</v>
          </cell>
          <cell r="B289" t="str">
            <v>ADQUISICIÓN DE BIENES</v>
          </cell>
          <cell r="C289">
            <v>89768894</v>
          </cell>
          <cell r="D289">
            <v>-22348135</v>
          </cell>
          <cell r="E289">
            <v>67420759</v>
          </cell>
          <cell r="F289">
            <v>-22348135</v>
          </cell>
          <cell r="G289">
            <v>67420759</v>
          </cell>
        </row>
        <row r="290">
          <cell r="A290" t="str">
            <v>020701 - 2 - 16 1 1 - 1</v>
          </cell>
          <cell r="B290" t="str">
            <v>Compra de Equipo</v>
          </cell>
          <cell r="C290">
            <v>29218000</v>
          </cell>
          <cell r="D290">
            <v>0</v>
          </cell>
          <cell r="E290">
            <v>29218000</v>
          </cell>
          <cell r="F290">
            <v>0</v>
          </cell>
          <cell r="G290">
            <v>29218000</v>
          </cell>
        </row>
        <row r="291">
          <cell r="A291" t="str">
            <v>020701 - 2 - 16 1 3 - 1</v>
          </cell>
          <cell r="B291" t="str">
            <v>Materiales y Suministros</v>
          </cell>
          <cell r="C291">
            <v>4401000</v>
          </cell>
          <cell r="D291">
            <v>0</v>
          </cell>
          <cell r="E291">
            <v>4401000</v>
          </cell>
          <cell r="F291">
            <v>0</v>
          </cell>
          <cell r="G291">
            <v>4401000</v>
          </cell>
        </row>
        <row r="292">
          <cell r="A292" t="str">
            <v>020701 - 2 - 16 1 4 - 1</v>
          </cell>
          <cell r="B292" t="str">
            <v>Impresos y Publicaciones</v>
          </cell>
          <cell r="C292">
            <v>56149894</v>
          </cell>
          <cell r="D292">
            <v>-22348135</v>
          </cell>
          <cell r="E292">
            <v>33801759</v>
          </cell>
          <cell r="F292">
            <v>-22348135</v>
          </cell>
          <cell r="G292">
            <v>33801759</v>
          </cell>
        </row>
        <row r="293">
          <cell r="A293" t="str">
            <v>020701 - 2 - 16 2</v>
          </cell>
          <cell r="B293" t="str">
            <v>ADQUISICIÓN DE SERVICIOS</v>
          </cell>
          <cell r="C293">
            <v>35241513</v>
          </cell>
          <cell r="D293">
            <v>-12034694</v>
          </cell>
          <cell r="E293">
            <v>22986819</v>
          </cell>
          <cell r="F293">
            <v>-12034694</v>
          </cell>
          <cell r="G293">
            <v>22986819</v>
          </cell>
        </row>
        <row r="294">
          <cell r="A294" t="str">
            <v>020701 - 2 - 16 2 3 - 1</v>
          </cell>
          <cell r="B294" t="str">
            <v>Viáticos y Gastos de Viaje</v>
          </cell>
          <cell r="C294">
            <v>1152000</v>
          </cell>
          <cell r="D294">
            <v>-440000</v>
          </cell>
          <cell r="E294">
            <v>492000</v>
          </cell>
          <cell r="F294">
            <v>-440000</v>
          </cell>
          <cell r="G294">
            <v>492000</v>
          </cell>
        </row>
        <row r="295">
          <cell r="A295" t="str">
            <v>020701 - 2 - 16 2 4 - 1</v>
          </cell>
          <cell r="B295" t="str">
            <v>Mantenimiento</v>
          </cell>
          <cell r="C295">
            <v>19682080</v>
          </cell>
          <cell r="D295">
            <v>-11113080</v>
          </cell>
          <cell r="E295">
            <v>8569000</v>
          </cell>
          <cell r="F295">
            <v>-11113080</v>
          </cell>
          <cell r="G295">
            <v>8569000</v>
          </cell>
        </row>
        <row r="296">
          <cell r="A296" t="str">
            <v>020701 - 2 - 16 2 5 - 1</v>
          </cell>
          <cell r="B296" t="str">
            <v>Comunicaciones y Transporte</v>
          </cell>
          <cell r="C296">
            <v>14407433</v>
          </cell>
          <cell r="D296">
            <v>-481614</v>
          </cell>
          <cell r="E296">
            <v>13925819</v>
          </cell>
          <cell r="F296">
            <v>-481614</v>
          </cell>
          <cell r="G296">
            <v>13925819</v>
          </cell>
        </row>
        <row r="297">
          <cell r="A297" t="str">
            <v>020701 - 2 - 16 8</v>
          </cell>
          <cell r="B297" t="str">
            <v>SERVICIOS PÚBLICOS DE EFICIENCIA</v>
          </cell>
          <cell r="C297">
            <v>2494663</v>
          </cell>
          <cell r="D297">
            <v>-2494663</v>
          </cell>
          <cell r="E297">
            <v>0</v>
          </cell>
          <cell r="F297">
            <v>-2494663</v>
          </cell>
          <cell r="G297">
            <v>0</v>
          </cell>
        </row>
        <row r="298">
          <cell r="A298" t="str">
            <v>020701 - 2 - 16 8 82 - 1</v>
          </cell>
          <cell r="B298" t="str">
            <v>Servicio de Telecomunicaciones</v>
          </cell>
          <cell r="C298">
            <v>2494663</v>
          </cell>
          <cell r="D298">
            <v>-2494663</v>
          </cell>
          <cell r="E298">
            <v>0</v>
          </cell>
          <cell r="F298">
            <v>-2494663</v>
          </cell>
          <cell r="G298">
            <v>0</v>
          </cell>
        </row>
        <row r="299">
          <cell r="A299" t="str">
            <v>020701 - 2 - 18</v>
          </cell>
          <cell r="B299" t="str">
            <v>SERVICIOS PERSONALES INDIRECTOS DE EFICIENCIA</v>
          </cell>
          <cell r="C299">
            <v>150844805</v>
          </cell>
          <cell r="D299">
            <v>0</v>
          </cell>
          <cell r="E299">
            <v>150844805</v>
          </cell>
          <cell r="F299">
            <v>0</v>
          </cell>
          <cell r="G299">
            <v>150844805</v>
          </cell>
        </row>
        <row r="300">
          <cell r="A300" t="str">
            <v>020701 - 2 - 18 1 - 1</v>
          </cell>
          <cell r="B300" t="str">
            <v>Remuneración por Servicios Técnicos de Eficiencia</v>
          </cell>
          <cell r="C300">
            <v>150844805</v>
          </cell>
          <cell r="D300">
            <v>0</v>
          </cell>
          <cell r="E300">
            <v>150844805</v>
          </cell>
          <cell r="F300">
            <v>0</v>
          </cell>
          <cell r="G300">
            <v>150844805</v>
          </cell>
        </row>
        <row r="301">
          <cell r="A301" t="str">
            <v>02070201 - 2 -</v>
          </cell>
          <cell r="B301" t="str">
            <v>GASTOS</v>
          </cell>
          <cell r="C301">
            <v>14154017</v>
          </cell>
          <cell r="D301">
            <v>-3651707</v>
          </cell>
          <cell r="E301">
            <v>10502310</v>
          </cell>
          <cell r="F301">
            <v>-3651707</v>
          </cell>
          <cell r="G301">
            <v>10502310</v>
          </cell>
        </row>
        <row r="302">
          <cell r="A302" t="str">
            <v>02070201 - 2 - 4</v>
          </cell>
          <cell r="B302" t="str">
            <v>SERVICIOS PERSONALES INDIRECTOS</v>
          </cell>
          <cell r="C302">
            <v>14154017</v>
          </cell>
          <cell r="D302">
            <v>-3651707</v>
          </cell>
          <cell r="E302">
            <v>10502310</v>
          </cell>
          <cell r="F302">
            <v>-3651707</v>
          </cell>
          <cell r="G302">
            <v>10502310</v>
          </cell>
        </row>
        <row r="303">
          <cell r="A303" t="str">
            <v>02070201 - 2 - 4 4 - 1</v>
          </cell>
          <cell r="B303" t="str">
            <v>Remuneración por Servicios Técnicos</v>
          </cell>
          <cell r="C303">
            <v>14154017</v>
          </cell>
          <cell r="D303">
            <v>-3651707</v>
          </cell>
          <cell r="E303">
            <v>10502310</v>
          </cell>
          <cell r="F303">
            <v>-3651707</v>
          </cell>
          <cell r="G303">
            <v>10502310</v>
          </cell>
        </row>
        <row r="304">
          <cell r="A304" t="str">
            <v>02070203 - 2 -</v>
          </cell>
          <cell r="B304" t="str">
            <v>GASTOS</v>
          </cell>
          <cell r="C304">
            <v>1124461</v>
          </cell>
          <cell r="D304">
            <v>-162255</v>
          </cell>
          <cell r="E304">
            <v>962206</v>
          </cell>
          <cell r="F304">
            <v>-162255</v>
          </cell>
          <cell r="G304">
            <v>962206</v>
          </cell>
        </row>
        <row r="305">
          <cell r="A305" t="str">
            <v>02070203 - 2 - 2</v>
          </cell>
          <cell r="B305" t="str">
            <v>GASTOS GENERALES</v>
          </cell>
          <cell r="C305">
            <v>1124461</v>
          </cell>
          <cell r="D305">
            <v>-162255</v>
          </cell>
          <cell r="E305">
            <v>962206</v>
          </cell>
          <cell r="F305">
            <v>-162255</v>
          </cell>
          <cell r="G305">
            <v>962206</v>
          </cell>
        </row>
        <row r="306">
          <cell r="A306" t="str">
            <v>02070203 - 2 - 2 2</v>
          </cell>
          <cell r="B306" t="str">
            <v>ADQUISICIÓN DE SERVICIOS</v>
          </cell>
          <cell r="C306">
            <v>1124461</v>
          </cell>
          <cell r="D306">
            <v>-162255</v>
          </cell>
          <cell r="E306">
            <v>962206</v>
          </cell>
          <cell r="F306">
            <v>-162255</v>
          </cell>
          <cell r="G306">
            <v>962206</v>
          </cell>
        </row>
        <row r="307">
          <cell r="A307" t="str">
            <v>02070203 - 2 - 2 2 1 - 1</v>
          </cell>
          <cell r="B307" t="str">
            <v>Viáticos y Gastos de Viaje</v>
          </cell>
          <cell r="C307">
            <v>1124461</v>
          </cell>
          <cell r="D307">
            <v>-162255</v>
          </cell>
          <cell r="E307">
            <v>962206</v>
          </cell>
          <cell r="F307">
            <v>-162255</v>
          </cell>
          <cell r="G307">
            <v>962206</v>
          </cell>
        </row>
        <row r="308">
          <cell r="A308" t="str">
            <v>020703 - 2 -</v>
          </cell>
          <cell r="B308" t="str">
            <v>GASTOS</v>
          </cell>
          <cell r="C308">
            <v>189110000</v>
          </cell>
          <cell r="D308">
            <v>-12630000</v>
          </cell>
          <cell r="E308">
            <v>176480000</v>
          </cell>
          <cell r="F308">
            <v>-12630000</v>
          </cell>
          <cell r="G308">
            <v>176480000</v>
          </cell>
        </row>
        <row r="309">
          <cell r="A309" t="str">
            <v>020703 - 2 - 6</v>
          </cell>
          <cell r="B309" t="str">
            <v>FUNCIONAMIENTO DE LOS ESTABLECIMIENTOS EDUCATIVOS</v>
          </cell>
          <cell r="C309">
            <v>189110000</v>
          </cell>
          <cell r="D309">
            <v>-12630000</v>
          </cell>
          <cell r="E309">
            <v>176480000</v>
          </cell>
          <cell r="F309">
            <v>-12630000</v>
          </cell>
          <cell r="G309">
            <v>176480000</v>
          </cell>
        </row>
        <row r="310">
          <cell r="A310" t="str">
            <v>020703 - 2 - 6 1 - 1</v>
          </cell>
          <cell r="B310" t="str">
            <v>Servicios de Aseo y Vigilancia</v>
          </cell>
          <cell r="C310">
            <v>176610000</v>
          </cell>
          <cell r="D310">
            <v>-12630000</v>
          </cell>
          <cell r="E310">
            <v>163980000</v>
          </cell>
          <cell r="F310">
            <v>-12630000</v>
          </cell>
          <cell r="G310">
            <v>163980000</v>
          </cell>
        </row>
        <row r="311">
          <cell r="A311" t="str">
            <v>020703 - 2 - 6 2 - 1</v>
          </cell>
          <cell r="B311" t="str">
            <v>Arrendamientos</v>
          </cell>
          <cell r="C311">
            <v>12500000</v>
          </cell>
          <cell r="D311">
            <v>0</v>
          </cell>
          <cell r="E311">
            <v>12500000</v>
          </cell>
          <cell r="F311">
            <v>0</v>
          </cell>
          <cell r="G311">
            <v>12500000</v>
          </cell>
        </row>
        <row r="312">
          <cell r="A312" t="str">
            <v>020704 - 2 -</v>
          </cell>
          <cell r="B312" t="str">
            <v>GASTOS</v>
          </cell>
          <cell r="C312">
            <v>3100015120</v>
          </cell>
          <cell r="D312">
            <v>-705879663.45</v>
          </cell>
          <cell r="E312">
            <v>2394135456.55</v>
          </cell>
          <cell r="F312">
            <v>-705879663.45</v>
          </cell>
          <cell r="G312">
            <v>2394135456.55</v>
          </cell>
        </row>
        <row r="313">
          <cell r="A313" t="str">
            <v>020704 - 2 - 5</v>
          </cell>
          <cell r="B313" t="str">
            <v>CONTRATACION DE LA PRESTACION DEL SERVICIO</v>
          </cell>
          <cell r="C313">
            <v>3100015120</v>
          </cell>
          <cell r="D313">
            <v>-705879663.45</v>
          </cell>
          <cell r="E313">
            <v>2394135456.55</v>
          </cell>
          <cell r="F313">
            <v>-705879663.45</v>
          </cell>
          <cell r="G313">
            <v>2394135456.55</v>
          </cell>
        </row>
        <row r="314">
          <cell r="A314" t="str">
            <v>020704 - 2 - 5 4 - 1</v>
          </cell>
          <cell r="B314" t="str">
            <v>Contratación de la Prestación del Servicio Educativo</v>
          </cell>
          <cell r="C314">
            <v>3035900900</v>
          </cell>
          <cell r="D314">
            <v>-698234348.19</v>
          </cell>
          <cell r="E314">
            <v>2337666551.81</v>
          </cell>
          <cell r="F314">
            <v>-698234348.19</v>
          </cell>
          <cell r="G314">
            <v>2337666551.81</v>
          </cell>
        </row>
        <row r="315">
          <cell r="A315" t="str">
            <v>020704 - 2 - 5 5 - 1</v>
          </cell>
          <cell r="B315" t="str">
            <v>Administración del Servicio Educativo con las Iglesias y Confesiones Religiosas</v>
          </cell>
          <cell r="C315">
            <v>12500000</v>
          </cell>
          <cell r="D315">
            <v>0</v>
          </cell>
          <cell r="E315">
            <v>12500000</v>
          </cell>
          <cell r="F315">
            <v>0</v>
          </cell>
          <cell r="G315">
            <v>12500000</v>
          </cell>
        </row>
        <row r="316">
          <cell r="A316" t="str">
            <v>020704 - 2 - 5 6 - 1</v>
          </cell>
          <cell r="B316" t="str">
            <v>Administración del Servicio Educativo con Cabildos, Autoridades y Organizaciones Indígenas</v>
          </cell>
          <cell r="C316">
            <v>51614220</v>
          </cell>
          <cell r="D316">
            <v>-7645315.26</v>
          </cell>
          <cell r="E316">
            <v>43968904.74</v>
          </cell>
          <cell r="F316">
            <v>-7645315.26</v>
          </cell>
          <cell r="G316">
            <v>43968904.74</v>
          </cell>
        </row>
        <row r="317">
          <cell r="A317" t="str">
            <v>020705 - 2 -</v>
          </cell>
          <cell r="B317" t="str">
            <v>GASTOS</v>
          </cell>
          <cell r="C317">
            <v>480475806</v>
          </cell>
          <cell r="D317">
            <v>-39071366</v>
          </cell>
          <cell r="E317">
            <v>441404440</v>
          </cell>
          <cell r="F317">
            <v>-39071366</v>
          </cell>
          <cell r="G317">
            <v>441404440</v>
          </cell>
        </row>
        <row r="318">
          <cell r="A318" t="str">
            <v>020705 - 2 - 8</v>
          </cell>
          <cell r="B318" t="str">
            <v>PROGRAMA DE CALIDAD EDUCATIVA</v>
          </cell>
          <cell r="C318">
            <v>480475806</v>
          </cell>
          <cell r="D318">
            <v>-39071366</v>
          </cell>
          <cell r="E318">
            <v>441404440</v>
          </cell>
          <cell r="F318">
            <v>-39071366</v>
          </cell>
          <cell r="G318">
            <v>441404440</v>
          </cell>
        </row>
        <row r="319">
          <cell r="A319" t="str">
            <v>020705 - 2 - 8 1</v>
          </cell>
          <cell r="B319" t="str">
            <v>DIVULGACIÓN, ASISTENCIA TÉCNICA Y CAPACITACIÓN</v>
          </cell>
          <cell r="C319">
            <v>57908006</v>
          </cell>
          <cell r="D319">
            <v>-37108006</v>
          </cell>
          <cell r="E319">
            <v>20800000</v>
          </cell>
          <cell r="F319">
            <v>-37108006</v>
          </cell>
          <cell r="G319">
            <v>20800000</v>
          </cell>
        </row>
        <row r="320">
          <cell r="A320" t="str">
            <v>020705 - 2 - 8 1 1</v>
          </cell>
          <cell r="B320" t="str">
            <v>ACCIONES DE MEJORAMIENTODE LA GESTIÓN ACADÉMICA ENMARCADAS EN PLANES DE MEJORAMIENTO</v>
          </cell>
          <cell r="C320">
            <v>57908006</v>
          </cell>
          <cell r="D320">
            <v>-37108006</v>
          </cell>
          <cell r="E320">
            <v>20800000</v>
          </cell>
          <cell r="F320">
            <v>-37108006</v>
          </cell>
          <cell r="G320">
            <v>20800000</v>
          </cell>
        </row>
        <row r="321">
          <cell r="A321" t="str">
            <v>020705 - 2 - 8 1 1 1 - 1</v>
          </cell>
          <cell r="B321" t="str">
            <v>Capacitación del Recurso Humano</v>
          </cell>
          <cell r="C321">
            <v>30783000</v>
          </cell>
          <cell r="D321">
            <v>-24983000</v>
          </cell>
          <cell r="E321">
            <v>5800000</v>
          </cell>
          <cell r="F321">
            <v>-24983000</v>
          </cell>
          <cell r="G321">
            <v>5800000</v>
          </cell>
        </row>
        <row r="322">
          <cell r="A322" t="str">
            <v>020705 - 2 - 8 1 1 3 - 1</v>
          </cell>
          <cell r="B322" t="str">
            <v>Foros y Eventos</v>
          </cell>
          <cell r="C322">
            <v>12125006</v>
          </cell>
          <cell r="D322">
            <v>-12125006</v>
          </cell>
          <cell r="E322">
            <v>0</v>
          </cell>
          <cell r="F322">
            <v>-12125006</v>
          </cell>
          <cell r="G322">
            <v>0</v>
          </cell>
        </row>
        <row r="323">
          <cell r="A323" t="str">
            <v>020705 - 2 - 8 1 1 5 - 1</v>
          </cell>
          <cell r="B323" t="str">
            <v>Transporte Escolar</v>
          </cell>
          <cell r="C323">
            <v>15000000</v>
          </cell>
          <cell r="D323">
            <v>0</v>
          </cell>
          <cell r="E323">
            <v>15000000</v>
          </cell>
          <cell r="F323">
            <v>0</v>
          </cell>
          <cell r="G323">
            <v>15000000</v>
          </cell>
        </row>
        <row r="324">
          <cell r="A324" t="str">
            <v>020705 - 2 - 8 5</v>
          </cell>
          <cell r="B324" t="str">
            <v>CONSTRUCCCIÓN, ADQUISICIÓN, DOTACIÓN, MEJORAMIENTO Y MANTENIMIENTO DE INFRAESTRUCTURA EDUCATIVA</v>
          </cell>
          <cell r="C324">
            <v>100040000</v>
          </cell>
          <cell r="D324">
            <v>-1963360</v>
          </cell>
          <cell r="E324">
            <v>98076640</v>
          </cell>
          <cell r="F324">
            <v>-1963360</v>
          </cell>
          <cell r="G324">
            <v>98076640</v>
          </cell>
        </row>
        <row r="325">
          <cell r="A325" t="str">
            <v>020705 - 2 - 8 5 1 - 1</v>
          </cell>
          <cell r="B325" t="str">
            <v>Construcción, Ampliación y Adecuación de Infraestructura Educativa</v>
          </cell>
          <cell r="C325">
            <v>59000000</v>
          </cell>
          <cell r="D325">
            <v>0</v>
          </cell>
          <cell r="E325">
            <v>59000000</v>
          </cell>
          <cell r="F325">
            <v>0</v>
          </cell>
          <cell r="G325">
            <v>59000000</v>
          </cell>
        </row>
        <row r="326">
          <cell r="A326" t="str">
            <v>020705 - 2 - 8 5 2</v>
          </cell>
          <cell r="B326" t="str">
            <v>MANTENIMIENTO DE INFRAESTRUCTURA EDUCATIVA</v>
          </cell>
          <cell r="C326">
            <v>41040000</v>
          </cell>
          <cell r="D326">
            <v>-1963360</v>
          </cell>
          <cell r="E326">
            <v>39076640</v>
          </cell>
          <cell r="F326">
            <v>-1963360</v>
          </cell>
          <cell r="G326">
            <v>39076640</v>
          </cell>
        </row>
        <row r="327">
          <cell r="A327" t="str">
            <v>020705 - 2 - 8 5 2 1 - 1</v>
          </cell>
          <cell r="B327" t="str">
            <v>Mantenimiento y Adecuación de Infraestructura Educativa</v>
          </cell>
          <cell r="C327">
            <v>41040000</v>
          </cell>
          <cell r="D327">
            <v>-1963360</v>
          </cell>
          <cell r="E327">
            <v>39076640</v>
          </cell>
          <cell r="F327">
            <v>-1963360</v>
          </cell>
          <cell r="G327">
            <v>39076640</v>
          </cell>
        </row>
        <row r="328">
          <cell r="A328" t="str">
            <v>020705 - 2 - 8 6</v>
          </cell>
          <cell r="B328" t="str">
            <v>DOTACIÓN MATERIAL DIDÁCTICO, TEXTOS Y EQUIPOS AUDIOVISUALES A ESTABLECIMIENTOS EDUCATIVOS</v>
          </cell>
          <cell r="C328">
            <v>322527800</v>
          </cell>
          <cell r="D328">
            <v>0</v>
          </cell>
          <cell r="E328">
            <v>322527800</v>
          </cell>
          <cell r="F328">
            <v>0</v>
          </cell>
          <cell r="G328">
            <v>322527800</v>
          </cell>
        </row>
        <row r="329">
          <cell r="A329" t="str">
            <v>020705 - 2 - 8 6 1</v>
          </cell>
          <cell r="B329" t="str">
            <v>DOTACIÓN Y MANTENIMIENTO DE EQUIPOS Y SOFTWARE EDUCATIVO PARA ESTABLECIMIENTOS</v>
          </cell>
          <cell r="C329">
            <v>4700000</v>
          </cell>
          <cell r="D329">
            <v>0</v>
          </cell>
          <cell r="E329">
            <v>4700000</v>
          </cell>
          <cell r="F329">
            <v>0</v>
          </cell>
          <cell r="G329">
            <v>4700000</v>
          </cell>
        </row>
        <row r="330">
          <cell r="A330" t="str">
            <v>020705 - 2 - 8 6 1 1 - 1</v>
          </cell>
          <cell r="B330" t="str">
            <v>Dotación y Mantenimiento de Software Educativo</v>
          </cell>
          <cell r="C330">
            <v>4700000</v>
          </cell>
          <cell r="D330">
            <v>0</v>
          </cell>
          <cell r="E330">
            <v>4700000</v>
          </cell>
          <cell r="F330">
            <v>0</v>
          </cell>
          <cell r="G330">
            <v>4700000</v>
          </cell>
        </row>
        <row r="331">
          <cell r="A331" t="str">
            <v>020705 - 2 - 8 6 2</v>
          </cell>
          <cell r="B331" t="str">
            <v>DOTACIÓN DE MATERIAL DIDÁCTICO, TEXTOS Y EQUIPOS AUDIOVISUALES A ESTABLECIMIENTOS EDUCATIVOS</v>
          </cell>
          <cell r="C331">
            <v>317827800</v>
          </cell>
          <cell r="D331">
            <v>0</v>
          </cell>
          <cell r="E331">
            <v>317827800</v>
          </cell>
          <cell r="F331">
            <v>0</v>
          </cell>
          <cell r="G331">
            <v>317827800</v>
          </cell>
        </row>
        <row r="332">
          <cell r="A332" t="str">
            <v>020705 - 2 - 8 6 2 1 - 1</v>
          </cell>
          <cell r="B332" t="str">
            <v>Dotación de Material Didáctico para Establecimientos Educativos</v>
          </cell>
          <cell r="C332">
            <v>162895801</v>
          </cell>
          <cell r="D332">
            <v>0</v>
          </cell>
          <cell r="E332">
            <v>162895801</v>
          </cell>
          <cell r="F332">
            <v>0</v>
          </cell>
          <cell r="G332">
            <v>162895801</v>
          </cell>
        </row>
        <row r="333">
          <cell r="A333" t="str">
            <v>020705 - 2 - 8 6 2 2 - 1</v>
          </cell>
          <cell r="B333" t="str">
            <v>Adquisicición de Mobiliario Escolar</v>
          </cell>
          <cell r="C333">
            <v>154931999</v>
          </cell>
          <cell r="D333">
            <v>0</v>
          </cell>
          <cell r="E333">
            <v>154931999</v>
          </cell>
          <cell r="F333">
            <v>0</v>
          </cell>
          <cell r="G333">
            <v>154931999</v>
          </cell>
        </row>
        <row r="334">
          <cell r="A334" t="str">
            <v>020706 - 2 -</v>
          </cell>
          <cell r="B334" t="str">
            <v>GASTOS</v>
          </cell>
          <cell r="C334">
            <v>392725395</v>
          </cell>
          <cell r="D334">
            <v>-166748735</v>
          </cell>
          <cell r="E334">
            <v>225976660</v>
          </cell>
          <cell r="F334">
            <v>-166748735</v>
          </cell>
          <cell r="G334">
            <v>225976660</v>
          </cell>
        </row>
        <row r="335">
          <cell r="A335" t="str">
            <v>020706 - 2 - 8</v>
          </cell>
          <cell r="B335" t="str">
            <v>PROGRAMA DE CALIDAD EDUCATIVA</v>
          </cell>
          <cell r="C335">
            <v>37587425</v>
          </cell>
          <cell r="D335">
            <v>-28060825</v>
          </cell>
          <cell r="E335">
            <v>9526600</v>
          </cell>
          <cell r="F335">
            <v>-28060825</v>
          </cell>
          <cell r="G335">
            <v>9526600</v>
          </cell>
        </row>
        <row r="336">
          <cell r="A336" t="str">
            <v>020706 - 2 - 8 1</v>
          </cell>
          <cell r="B336" t="str">
            <v>DIVULGACIÓN, ASISTENCIA TÉCNICA Y CAPACITACIÓN</v>
          </cell>
          <cell r="C336">
            <v>37587425</v>
          </cell>
          <cell r="D336">
            <v>-28060825</v>
          </cell>
          <cell r="E336">
            <v>9526600</v>
          </cell>
          <cell r="F336">
            <v>-28060825</v>
          </cell>
          <cell r="G336">
            <v>9526600</v>
          </cell>
        </row>
        <row r="337">
          <cell r="A337" t="str">
            <v>020706 - 2 - 8 1 1</v>
          </cell>
          <cell r="B337" t="str">
            <v>ACCIONES DE MEJORAMIENTODE LA GESTIÓN ACADÉMICA ENMARCADAS EN PLANES DE MEJORAMIENTO</v>
          </cell>
          <cell r="C337">
            <v>37587425</v>
          </cell>
          <cell r="D337">
            <v>-28060825</v>
          </cell>
          <cell r="E337">
            <v>9526600</v>
          </cell>
          <cell r="F337">
            <v>-28060825</v>
          </cell>
          <cell r="G337">
            <v>9526600</v>
          </cell>
        </row>
        <row r="338">
          <cell r="A338" t="str">
            <v>020706 - 2 - 8 1 1 1 - 1</v>
          </cell>
          <cell r="B338" t="str">
            <v>Capacitación del Recurso Humano</v>
          </cell>
          <cell r="C338">
            <v>12886600</v>
          </cell>
          <cell r="D338">
            <v>-3360000</v>
          </cell>
          <cell r="E338">
            <v>9526600</v>
          </cell>
          <cell r="F338">
            <v>-3360000</v>
          </cell>
          <cell r="G338">
            <v>9526600</v>
          </cell>
        </row>
        <row r="339">
          <cell r="A339" t="str">
            <v>020706 - 2 - 8 1 1 2 - 1</v>
          </cell>
          <cell r="B339" t="str">
            <v>Asistencia Técnica y Asesoría</v>
          </cell>
          <cell r="C339">
            <v>3364825</v>
          </cell>
          <cell r="D339">
            <v>-3364825</v>
          </cell>
          <cell r="E339">
            <v>0</v>
          </cell>
          <cell r="F339">
            <v>-3364825</v>
          </cell>
          <cell r="G339">
            <v>0</v>
          </cell>
        </row>
        <row r="340">
          <cell r="A340" t="str">
            <v>020706 - 2 - 8 1 1 3 - 1</v>
          </cell>
          <cell r="B340" t="str">
            <v>Foros y Eventos</v>
          </cell>
          <cell r="C340">
            <v>21336000</v>
          </cell>
          <cell r="D340">
            <v>-21336000</v>
          </cell>
          <cell r="E340">
            <v>0</v>
          </cell>
          <cell r="F340">
            <v>-21336000</v>
          </cell>
          <cell r="G340">
            <v>0</v>
          </cell>
        </row>
        <row r="341">
          <cell r="A341" t="str">
            <v>020706 - 2 - 23</v>
          </cell>
          <cell r="B341" t="str">
            <v>RECURSOS DEL BALANCE</v>
          </cell>
          <cell r="C341">
            <v>355137970</v>
          </cell>
          <cell r="D341">
            <v>-138687910</v>
          </cell>
          <cell r="E341">
            <v>216450060</v>
          </cell>
          <cell r="F341">
            <v>-138687910</v>
          </cell>
          <cell r="G341">
            <v>216450060</v>
          </cell>
        </row>
        <row r="342">
          <cell r="A342" t="str">
            <v>020706 - 2 - 23 9 - 1</v>
          </cell>
          <cell r="B342" t="str">
            <v>Sentencias y Conciliaciones de Otras Deudas de Vigencias Expiradas</v>
          </cell>
          <cell r="C342">
            <v>138687910</v>
          </cell>
          <cell r="D342">
            <v>-138687910</v>
          </cell>
          <cell r="E342">
            <v>0</v>
          </cell>
          <cell r="F342">
            <v>-138687910</v>
          </cell>
          <cell r="G342">
            <v>0</v>
          </cell>
        </row>
        <row r="343">
          <cell r="A343" t="str">
            <v>020706 - 2 - 23 11</v>
          </cell>
          <cell r="B343" t="str">
            <v>PROGRAMA PARA CALIDAD</v>
          </cell>
          <cell r="C343">
            <v>216450060</v>
          </cell>
          <cell r="D343">
            <v>0</v>
          </cell>
          <cell r="E343">
            <v>216450060</v>
          </cell>
          <cell r="F343">
            <v>0</v>
          </cell>
          <cell r="G343">
            <v>216450060</v>
          </cell>
        </row>
        <row r="344">
          <cell r="A344" t="str">
            <v>020706 - 2 - 23 11 31</v>
          </cell>
          <cell r="B344" t="str">
            <v>CONSTRUCCIÓN, ADQUISICIÓN, DOTACIÓN, MEJORAMIENTO Y MANTENIMIENTO DE INFRAESTRUCTURA PROPIA DEL SECTOR EDUCATIVO</v>
          </cell>
          <cell r="C344">
            <v>143923360</v>
          </cell>
          <cell r="D344">
            <v>0</v>
          </cell>
          <cell r="E344">
            <v>143923360</v>
          </cell>
          <cell r="F344">
            <v>0</v>
          </cell>
          <cell r="G344">
            <v>143923360</v>
          </cell>
        </row>
        <row r="345">
          <cell r="A345" t="str">
            <v>020706 - 2 - 23 11 31 11</v>
          </cell>
          <cell r="B345" t="str">
            <v>CONSTRUCCIÓN DE INFRAESTRUCTURA EDUCATIVA</v>
          </cell>
          <cell r="C345">
            <v>143923360</v>
          </cell>
          <cell r="D345">
            <v>0</v>
          </cell>
          <cell r="E345">
            <v>143923360</v>
          </cell>
          <cell r="F345">
            <v>0</v>
          </cell>
          <cell r="G345">
            <v>143923360</v>
          </cell>
        </row>
        <row r="346">
          <cell r="A346" t="str">
            <v>020706 - 2 - 23 11 31 11 1 - 1</v>
          </cell>
          <cell r="B346" t="str">
            <v>Construcción, ampliación y adecuación de infraestructura educativa</v>
          </cell>
          <cell r="C346">
            <v>143923360</v>
          </cell>
          <cell r="D346">
            <v>0</v>
          </cell>
          <cell r="E346">
            <v>143923360</v>
          </cell>
          <cell r="F346">
            <v>0</v>
          </cell>
          <cell r="G346">
            <v>143923360</v>
          </cell>
        </row>
        <row r="347">
          <cell r="A347" t="str">
            <v>020706 - 2 - 23 11 33</v>
          </cell>
          <cell r="B347" t="str">
            <v>DOTACIÓN DE MATERIAL DIDÁCTICO, TEXTOS Y EQUIPOS AUDIOVISUALES DE E.E.</v>
          </cell>
          <cell r="C347">
            <v>66300000</v>
          </cell>
          <cell r="D347">
            <v>0</v>
          </cell>
          <cell r="E347">
            <v>66300000</v>
          </cell>
          <cell r="F347">
            <v>0</v>
          </cell>
          <cell r="G347">
            <v>66300000</v>
          </cell>
        </row>
        <row r="348">
          <cell r="A348" t="str">
            <v>020706 - 2 - 23 11 33 31 - 1</v>
          </cell>
          <cell r="B348" t="str">
            <v>Dotación y Mantenimiento de Equipos y Software Educativo para Establecimientos Educativos - Sin detalle</v>
          </cell>
          <cell r="C348">
            <v>66300000</v>
          </cell>
          <cell r="D348">
            <v>0</v>
          </cell>
          <cell r="E348">
            <v>66300000</v>
          </cell>
          <cell r="F348">
            <v>0</v>
          </cell>
          <cell r="G348">
            <v>66300000</v>
          </cell>
        </row>
        <row r="349">
          <cell r="A349" t="str">
            <v>020706 - 2 - 23 11 34</v>
          </cell>
          <cell r="B349" t="str">
            <v>DOTACIÓN DE MATERIAL DIDÁCTICO, TEXTOS Y EQUIPOS AUDIOVISUALES A ESTABLECIMIENTOS EDUCATIVOS</v>
          </cell>
          <cell r="C349">
            <v>6226700</v>
          </cell>
          <cell r="D349">
            <v>0</v>
          </cell>
          <cell r="E349">
            <v>6226700</v>
          </cell>
          <cell r="F349">
            <v>0</v>
          </cell>
          <cell r="G349">
            <v>6226700</v>
          </cell>
        </row>
        <row r="350">
          <cell r="A350" t="str">
            <v>020706 - 2 - 23 11 34 1 - 1</v>
          </cell>
          <cell r="B350" t="str">
            <v>Dotación de material didáctico para establecimientos educativos - Sin Detalle</v>
          </cell>
          <cell r="C350">
            <v>6226700</v>
          </cell>
          <cell r="D350">
            <v>0</v>
          </cell>
          <cell r="E350">
            <v>6226700</v>
          </cell>
          <cell r="F350">
            <v>0</v>
          </cell>
          <cell r="G350">
            <v>6226700</v>
          </cell>
        </row>
        <row r="351">
          <cell r="A351" t="str">
            <v>020707 - 2 -</v>
          </cell>
          <cell r="B351" t="str">
            <v>GASTOS</v>
          </cell>
          <cell r="C351">
            <v>2213170666</v>
          </cell>
          <cell r="D351">
            <v>-361933287</v>
          </cell>
          <cell r="E351">
            <v>1851237379</v>
          </cell>
          <cell r="F351">
            <v>-361933287</v>
          </cell>
          <cell r="G351">
            <v>1851237379</v>
          </cell>
        </row>
        <row r="352">
          <cell r="A352" t="str">
            <v>020707 - 2 - 19</v>
          </cell>
          <cell r="B352" t="str">
            <v>CONECTIVIDAD EN LOS ESTABLECIMIENTOS EDUCATIVOS</v>
          </cell>
          <cell r="C352">
            <v>2213170666</v>
          </cell>
          <cell r="D352">
            <v>-361933287</v>
          </cell>
          <cell r="E352">
            <v>1851237379</v>
          </cell>
          <cell r="F352">
            <v>-361933287</v>
          </cell>
          <cell r="G352">
            <v>1851237379</v>
          </cell>
        </row>
        <row r="353">
          <cell r="A353" t="str">
            <v>020707 - 2 - 19 41 - 1</v>
          </cell>
          <cell r="B353" t="str">
            <v>Conectividad -CSF</v>
          </cell>
          <cell r="C353">
            <v>2213170666</v>
          </cell>
          <cell r="D353">
            <v>-361933287</v>
          </cell>
          <cell r="E353">
            <v>1851237379</v>
          </cell>
          <cell r="F353">
            <v>-361933287</v>
          </cell>
          <cell r="G353">
            <v>1851237379</v>
          </cell>
        </row>
        <row r="354">
          <cell r="A354" t="str">
            <v>020708 - 2 -</v>
          </cell>
          <cell r="B354" t="str">
            <v>GASTOS</v>
          </cell>
          <cell r="C354">
            <v>4079618900</v>
          </cell>
          <cell r="D354">
            <v>-216746000</v>
          </cell>
          <cell r="E354">
            <v>3862872900</v>
          </cell>
          <cell r="F354">
            <v>-216746000</v>
          </cell>
          <cell r="G354">
            <v>3862872900</v>
          </cell>
        </row>
        <row r="355">
          <cell r="A355" t="str">
            <v>020708 - 2 - 7</v>
          </cell>
          <cell r="B355" t="str">
            <v>OTROS PROYECTOS PARA COBERTURA</v>
          </cell>
          <cell r="C355">
            <v>4079618900</v>
          </cell>
          <cell r="D355">
            <v>-216746000</v>
          </cell>
          <cell r="E355">
            <v>3862872900</v>
          </cell>
          <cell r="F355">
            <v>-216746000</v>
          </cell>
          <cell r="G355">
            <v>3862872900</v>
          </cell>
        </row>
        <row r="356">
          <cell r="A356" t="str">
            <v>020708 - 2 - 7 2</v>
          </cell>
          <cell r="B356" t="str">
            <v>AMPLIACIÓN DE COBERTURA PARA ATENDER POBLACIÓN VULNERABLE  DE JÓVENES Y ADULTOS</v>
          </cell>
          <cell r="C356">
            <v>4000000000</v>
          </cell>
          <cell r="D356">
            <v>-216746000</v>
          </cell>
          <cell r="E356">
            <v>3783254000</v>
          </cell>
          <cell r="F356">
            <v>-216746000</v>
          </cell>
          <cell r="G356">
            <v>3783254000</v>
          </cell>
        </row>
        <row r="357">
          <cell r="A357" t="str">
            <v>020708 - 2 - 7 2 1 - 1</v>
          </cell>
          <cell r="B357" t="str">
            <v>Ampliación de Cobertura para atender Población Vulnerable Ciclo II al IV</v>
          </cell>
          <cell r="C357">
            <v>4000000000</v>
          </cell>
          <cell r="D357">
            <v>-216746000</v>
          </cell>
          <cell r="E357">
            <v>3783254000</v>
          </cell>
          <cell r="F357">
            <v>-216746000</v>
          </cell>
          <cell r="G357">
            <v>3783254000</v>
          </cell>
        </row>
        <row r="358">
          <cell r="A358" t="str">
            <v>020708 - 2 - 7 3</v>
          </cell>
          <cell r="B358" t="str">
            <v>ATENCION A POBLACION CON NECESIDADES ESPECIALES O DISCAPACIDADES</v>
          </cell>
          <cell r="C358">
            <v>79618900</v>
          </cell>
          <cell r="D358">
            <v>0</v>
          </cell>
          <cell r="E358">
            <v>79618900</v>
          </cell>
          <cell r="F358">
            <v>0</v>
          </cell>
          <cell r="G358">
            <v>79618900</v>
          </cell>
        </row>
        <row r="359">
          <cell r="A359" t="str">
            <v>020708 - 2 - 7 3 11</v>
          </cell>
          <cell r="B359" t="str">
            <v>NECESIDADES EDUCATIVAS ESPECIALES (NEE)</v>
          </cell>
          <cell r="C359">
            <v>79618900</v>
          </cell>
          <cell r="D359">
            <v>0</v>
          </cell>
          <cell r="E359">
            <v>79618900</v>
          </cell>
          <cell r="F359">
            <v>0</v>
          </cell>
          <cell r="G359">
            <v>79618900</v>
          </cell>
        </row>
        <row r="360">
          <cell r="A360" t="str">
            <v>020708 - 2 - 7 3 11 1 - 1</v>
          </cell>
          <cell r="B360" t="str">
            <v>Formación de Docentes</v>
          </cell>
          <cell r="C360">
            <v>40873400</v>
          </cell>
          <cell r="D360">
            <v>0</v>
          </cell>
          <cell r="E360">
            <v>40873400</v>
          </cell>
          <cell r="F360">
            <v>0</v>
          </cell>
          <cell r="G360">
            <v>40873400</v>
          </cell>
        </row>
        <row r="361">
          <cell r="A361" t="str">
            <v>020708 - 2 - 7 3 11 2 - 1</v>
          </cell>
          <cell r="B361" t="str">
            <v>Dotación (material didáctico, equipos educativos, tics, entre otros)</v>
          </cell>
          <cell r="C361">
            <v>38745500</v>
          </cell>
          <cell r="D361">
            <v>0</v>
          </cell>
          <cell r="E361">
            <v>38745500</v>
          </cell>
          <cell r="F361">
            <v>0</v>
          </cell>
          <cell r="G361">
            <v>38745500</v>
          </cell>
        </row>
        <row r="362">
          <cell r="A362" t="str">
            <v>020801 - 2 -</v>
          </cell>
          <cell r="B362" t="str">
            <v>GASTOS</v>
          </cell>
          <cell r="C362">
            <v>13447009885</v>
          </cell>
          <cell r="D362">
            <v>-608635629</v>
          </cell>
          <cell r="E362">
            <v>12426831471</v>
          </cell>
          <cell r="F362">
            <v>12426831471</v>
          </cell>
          <cell r="G362">
            <v>12426831471</v>
          </cell>
        </row>
        <row r="363">
          <cell r="A363" t="str">
            <v>020801 - 2 - 20</v>
          </cell>
          <cell r="B363" t="str">
            <v>TRANSFERENCIAS - CANCELACIONES - SSF</v>
          </cell>
          <cell r="C363">
            <v>13447009885</v>
          </cell>
          <cell r="D363">
            <v>-608635629</v>
          </cell>
          <cell r="E363">
            <v>12426831471</v>
          </cell>
          <cell r="F363">
            <v>12426831471</v>
          </cell>
          <cell r="G363">
            <v>12426831471</v>
          </cell>
        </row>
        <row r="364">
          <cell r="A364" t="str">
            <v>020801 - 2 - 20 1 - 1</v>
          </cell>
          <cell r="B364" t="str">
            <v>Pensiones Nacionalizadas - SSF</v>
          </cell>
          <cell r="C364">
            <v>13162025033</v>
          </cell>
          <cell r="D364">
            <v>-608635629</v>
          </cell>
          <cell r="E364">
            <v>12426831471</v>
          </cell>
          <cell r="F364">
            <v>12426831471</v>
          </cell>
          <cell r="G364">
            <v>12426831471</v>
          </cell>
        </row>
        <row r="365">
          <cell r="A365" t="str">
            <v>020801 - 2 - 20 2 - 1</v>
          </cell>
          <cell r="B365" t="str">
            <v>Rendimientos Financieros - Pensiones Nacionalizadas - SSF</v>
          </cell>
          <cell r="C365">
            <v>284984852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27"/>
  <sheetViews>
    <sheetView tabSelected="1" zoomScalePageLayoutView="0" workbookViewId="0" topLeftCell="A1">
      <selection activeCell="D9" sqref="D9:G9"/>
    </sheetView>
  </sheetViews>
  <sheetFormatPr defaultColWidth="11.421875" defaultRowHeight="12.75"/>
  <cols>
    <col min="1" max="1" width="19.00390625" style="5" customWidth="1"/>
    <col min="2" max="2" width="34.140625" style="5" customWidth="1"/>
    <col min="3" max="3" width="15.421875" style="5" customWidth="1"/>
    <col min="4" max="4" width="12.8515625" style="5" customWidth="1"/>
    <col min="5" max="5" width="13.140625" style="5" customWidth="1"/>
    <col min="6" max="6" width="13.421875" style="5" customWidth="1"/>
    <col min="7" max="7" width="14.140625" style="5" customWidth="1"/>
    <col min="8" max="8" width="13.28125" style="5" customWidth="1"/>
    <col min="9" max="9" width="12.421875" style="5" customWidth="1"/>
    <col min="10" max="10" width="13.57421875" style="5" customWidth="1"/>
    <col min="11" max="11" width="14.28125" style="5" customWidth="1"/>
    <col min="12" max="12" width="14.421875" style="5" customWidth="1"/>
    <col min="13" max="13" width="14.28125" style="7" customWidth="1"/>
    <col min="14" max="14" width="15.28125" style="7" customWidth="1"/>
    <col min="15" max="15" width="13.00390625" style="7" customWidth="1"/>
    <col min="16" max="16" width="14.28125" style="7" customWidth="1"/>
    <col min="17" max="17" width="15.57421875" style="7" customWidth="1"/>
    <col min="18" max="18" width="8.421875" style="7" customWidth="1"/>
    <col min="19" max="20" width="15.28125" style="7" customWidth="1"/>
    <col min="21" max="21" width="14.140625" style="7" customWidth="1"/>
    <col min="22" max="22" width="15.00390625" style="7" customWidth="1"/>
    <col min="23" max="23" width="14.421875" style="5" customWidth="1"/>
    <col min="24" max="24" width="15.140625" style="5" customWidth="1"/>
    <col min="25" max="25" width="11.421875" style="5" customWidth="1"/>
    <col min="26" max="26" width="18.57421875" style="5" customWidth="1"/>
    <col min="27" max="16384" width="11.421875" style="5" customWidth="1"/>
  </cols>
  <sheetData>
    <row r="1" spans="1:24" ht="18" customHeight="1">
      <c r="A1" s="24"/>
      <c r="B1" s="83" t="s">
        <v>104</v>
      </c>
      <c r="C1" s="84"/>
      <c r="D1" s="85" t="s">
        <v>105</v>
      </c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6"/>
      <c r="W1" s="25" t="s">
        <v>106</v>
      </c>
      <c r="X1" s="26" t="s">
        <v>107</v>
      </c>
    </row>
    <row r="2" spans="1:24" ht="18.75" customHeight="1">
      <c r="A2" s="24"/>
      <c r="B2" s="87" t="s">
        <v>761</v>
      </c>
      <c r="C2" s="88"/>
      <c r="D2" s="27"/>
      <c r="E2" s="27"/>
      <c r="F2" s="27"/>
      <c r="G2" s="27"/>
      <c r="H2" s="27"/>
      <c r="I2" s="27"/>
      <c r="J2" s="27"/>
      <c r="K2" s="28"/>
      <c r="L2" s="28"/>
      <c r="M2" s="28"/>
      <c r="N2" s="28"/>
      <c r="O2" s="28"/>
      <c r="P2" s="28"/>
      <c r="Q2" s="28"/>
      <c r="R2" s="24"/>
      <c r="S2" s="24"/>
      <c r="T2" s="24"/>
      <c r="U2" s="24"/>
      <c r="V2" s="24"/>
      <c r="W2" s="29" t="s">
        <v>108</v>
      </c>
      <c r="X2" s="30" t="s">
        <v>109</v>
      </c>
    </row>
    <row r="3" spans="1:24" ht="20.25" customHeight="1">
      <c r="A3" s="24"/>
      <c r="B3" s="87" t="s">
        <v>140</v>
      </c>
      <c r="C3" s="88"/>
      <c r="D3" s="89" t="s">
        <v>767</v>
      </c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90"/>
      <c r="W3" s="31" t="s">
        <v>110</v>
      </c>
      <c r="X3" s="30" t="s">
        <v>111</v>
      </c>
    </row>
    <row r="4" spans="1:24" ht="11.25" customHeight="1" thickBot="1">
      <c r="A4" s="24"/>
      <c r="B4" s="91"/>
      <c r="C4" s="92"/>
      <c r="D4" s="28"/>
      <c r="E4" s="28"/>
      <c r="F4" s="28"/>
      <c r="G4" s="28"/>
      <c r="H4" s="32"/>
      <c r="I4" s="27"/>
      <c r="J4" s="27"/>
      <c r="K4" s="28"/>
      <c r="L4" s="28"/>
      <c r="M4" s="28"/>
      <c r="N4" s="28"/>
      <c r="O4" s="28"/>
      <c r="P4" s="28"/>
      <c r="Q4" s="28"/>
      <c r="R4" s="28"/>
      <c r="S4" s="24"/>
      <c r="T4" s="24"/>
      <c r="U4" s="24"/>
      <c r="V4" s="24"/>
      <c r="W4" s="33" t="s">
        <v>112</v>
      </c>
      <c r="X4" s="34">
        <v>2011</v>
      </c>
    </row>
    <row r="5" spans="1:24" ht="18.75" customHeight="1">
      <c r="A5" s="35" t="s">
        <v>113</v>
      </c>
      <c r="B5" s="97" t="s">
        <v>114</v>
      </c>
      <c r="C5" s="98"/>
      <c r="D5" s="28"/>
      <c r="E5" s="28"/>
      <c r="F5" s="28"/>
      <c r="G5" s="28"/>
      <c r="H5" s="32"/>
      <c r="I5" s="27"/>
      <c r="J5" s="27"/>
      <c r="K5" s="28"/>
      <c r="L5" s="28"/>
      <c r="M5" s="28"/>
      <c r="N5" s="28"/>
      <c r="O5" s="28"/>
      <c r="P5" s="28"/>
      <c r="Q5" s="28"/>
      <c r="R5" s="36"/>
      <c r="S5" s="37"/>
      <c r="T5" s="24"/>
      <c r="U5" s="24"/>
      <c r="V5" s="24"/>
      <c r="W5" s="24"/>
      <c r="X5" s="24"/>
    </row>
    <row r="6" spans="1:24" ht="18" customHeight="1">
      <c r="A6" s="38" t="s">
        <v>115</v>
      </c>
      <c r="B6" s="99" t="s">
        <v>116</v>
      </c>
      <c r="C6" s="100"/>
      <c r="D6" s="28"/>
      <c r="E6" s="28"/>
      <c r="F6" s="28"/>
      <c r="G6" s="28"/>
      <c r="H6" s="32"/>
      <c r="I6" s="27"/>
      <c r="J6" s="27"/>
      <c r="K6" s="28"/>
      <c r="L6" s="28"/>
      <c r="M6" s="39"/>
      <c r="N6" s="28"/>
      <c r="O6" s="28"/>
      <c r="P6" s="28"/>
      <c r="Q6" s="28"/>
      <c r="R6" s="22"/>
      <c r="S6" s="37"/>
      <c r="T6" s="40"/>
      <c r="U6" s="24"/>
      <c r="V6" s="24"/>
      <c r="W6" s="24"/>
      <c r="X6" s="24"/>
    </row>
    <row r="7" spans="1:24" ht="19.5" customHeight="1" thickBot="1">
      <c r="A7" s="41" t="s">
        <v>117</v>
      </c>
      <c r="B7" s="101" t="s">
        <v>118</v>
      </c>
      <c r="C7" s="102"/>
      <c r="D7" s="23"/>
      <c r="E7" s="23"/>
      <c r="F7" s="23"/>
      <c r="G7" s="22"/>
      <c r="H7" s="23"/>
      <c r="I7" s="23"/>
      <c r="J7" s="23"/>
      <c r="K7" s="23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</row>
    <row r="8" spans="1:24" ht="19.5" customHeight="1" thickBot="1">
      <c r="A8" s="73"/>
      <c r="B8" s="74"/>
      <c r="C8" s="74"/>
      <c r="D8" s="23"/>
      <c r="E8" s="23"/>
      <c r="F8" s="23"/>
      <c r="G8" s="22"/>
      <c r="H8" s="23"/>
      <c r="I8" s="23"/>
      <c r="J8" s="23"/>
      <c r="K8" s="23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</row>
    <row r="9" spans="1:24" ht="18" customHeight="1">
      <c r="A9" s="95" t="s">
        <v>94</v>
      </c>
      <c r="B9" s="77" t="s">
        <v>95</v>
      </c>
      <c r="C9" s="79" t="s">
        <v>471</v>
      </c>
      <c r="D9" s="103" t="s">
        <v>92</v>
      </c>
      <c r="E9" s="104"/>
      <c r="F9" s="104"/>
      <c r="G9" s="105"/>
      <c r="H9" s="106" t="s">
        <v>93</v>
      </c>
      <c r="I9" s="106"/>
      <c r="J9" s="106"/>
      <c r="K9" s="106"/>
      <c r="L9" s="79" t="s">
        <v>472</v>
      </c>
      <c r="M9" s="79" t="s">
        <v>0</v>
      </c>
      <c r="N9" s="79" t="s">
        <v>473</v>
      </c>
      <c r="O9" s="79" t="s">
        <v>474</v>
      </c>
      <c r="P9" s="79" t="s">
        <v>100</v>
      </c>
      <c r="Q9" s="79" t="s">
        <v>475</v>
      </c>
      <c r="R9" s="79" t="s">
        <v>476</v>
      </c>
      <c r="S9" s="79" t="s">
        <v>1</v>
      </c>
      <c r="T9" s="79" t="s">
        <v>477</v>
      </c>
      <c r="U9" s="79" t="s">
        <v>2</v>
      </c>
      <c r="V9" s="79" t="s">
        <v>478</v>
      </c>
      <c r="W9" s="79" t="s">
        <v>479</v>
      </c>
      <c r="X9" s="81" t="s">
        <v>480</v>
      </c>
    </row>
    <row r="10" spans="1:24" ht="29.25" customHeight="1">
      <c r="A10" s="96"/>
      <c r="B10" s="78"/>
      <c r="C10" s="80"/>
      <c r="D10" s="67" t="s">
        <v>96</v>
      </c>
      <c r="E10" s="67" t="s">
        <v>97</v>
      </c>
      <c r="F10" s="67" t="s">
        <v>98</v>
      </c>
      <c r="G10" s="67" t="s">
        <v>99</v>
      </c>
      <c r="H10" s="67" t="s">
        <v>96</v>
      </c>
      <c r="I10" s="67" t="s">
        <v>97</v>
      </c>
      <c r="J10" s="67" t="s">
        <v>98</v>
      </c>
      <c r="K10" s="67" t="s">
        <v>99</v>
      </c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2"/>
    </row>
    <row r="11" spans="1:24" ht="24.75" customHeight="1">
      <c r="A11" s="44" t="s">
        <v>83</v>
      </c>
      <c r="B11" s="2" t="s">
        <v>3</v>
      </c>
      <c r="C11" s="8">
        <f>SUM(C12+C165+C192+C260+C297+C300)</f>
        <v>374487848074</v>
      </c>
      <c r="D11" s="8">
        <f aca="true" t="shared" si="0" ref="D11:X11">SUM(D12+D165+D192+D260+D297+D300)</f>
        <v>2537243434</v>
      </c>
      <c r="E11" s="8">
        <f t="shared" si="0"/>
        <v>0</v>
      </c>
      <c r="F11" s="8">
        <f t="shared" si="0"/>
        <v>23037460365</v>
      </c>
      <c r="G11" s="8">
        <f t="shared" si="0"/>
        <v>23037460365</v>
      </c>
      <c r="H11" s="8">
        <f t="shared" si="0"/>
        <v>15410911148</v>
      </c>
      <c r="I11" s="8">
        <f t="shared" si="0"/>
        <v>0</v>
      </c>
      <c r="J11" s="8">
        <f t="shared" si="0"/>
        <v>48478787566</v>
      </c>
      <c r="K11" s="8">
        <f t="shared" si="0"/>
        <v>48478787566</v>
      </c>
      <c r="L11" s="8">
        <f t="shared" si="0"/>
        <v>389898759222</v>
      </c>
      <c r="M11" s="8">
        <f t="shared" si="0"/>
        <v>49060162377.21</v>
      </c>
      <c r="N11" s="8">
        <f t="shared" si="0"/>
        <v>376408001094.91003</v>
      </c>
      <c r="O11" s="8">
        <f t="shared" si="0"/>
        <v>13490758127.09</v>
      </c>
      <c r="P11" s="8">
        <f t="shared" si="0"/>
        <v>52439382339.21</v>
      </c>
      <c r="Q11" s="8">
        <f t="shared" si="0"/>
        <v>376408001094.91003</v>
      </c>
      <c r="R11" s="8">
        <f t="shared" si="0"/>
        <v>0</v>
      </c>
      <c r="S11" s="8">
        <f t="shared" si="0"/>
        <v>56620166476.68</v>
      </c>
      <c r="T11" s="8">
        <f t="shared" si="0"/>
        <v>369364087768.71</v>
      </c>
      <c r="U11" s="8">
        <f t="shared" si="0"/>
        <v>56084068196.88</v>
      </c>
      <c r="V11" s="8">
        <f t="shared" si="0"/>
        <v>364730902605.91003</v>
      </c>
      <c r="W11" s="8">
        <f t="shared" si="0"/>
        <v>4633185162.8</v>
      </c>
      <c r="X11" s="8">
        <f t="shared" si="0"/>
        <v>13490758127.09</v>
      </c>
    </row>
    <row r="12" spans="1:24" ht="24.75" customHeight="1">
      <c r="A12" s="44" t="s">
        <v>765</v>
      </c>
      <c r="B12" s="2" t="s">
        <v>84</v>
      </c>
      <c r="C12" s="8">
        <f>SUM(C13+C62+C103+C142+C148+C153)</f>
        <v>355294907034</v>
      </c>
      <c r="D12" s="8">
        <f aca="true" t="shared" si="1" ref="D12:K12">SUM(D13+D62+D103+D142+D148+D153)</f>
        <v>2537243434</v>
      </c>
      <c r="E12" s="8">
        <f t="shared" si="1"/>
        <v>0</v>
      </c>
      <c r="F12" s="8">
        <f t="shared" si="1"/>
        <v>22526646441</v>
      </c>
      <c r="G12" s="8">
        <f t="shared" si="1"/>
        <v>21093349583</v>
      </c>
      <c r="H12" s="8">
        <f t="shared" si="1"/>
        <v>2537243434</v>
      </c>
      <c r="I12" s="8">
        <f t="shared" si="1"/>
        <v>0</v>
      </c>
      <c r="J12" s="8">
        <f t="shared" si="1"/>
        <v>39347314105</v>
      </c>
      <c r="K12" s="8">
        <f t="shared" si="1"/>
        <v>37687607393</v>
      </c>
      <c r="L12" s="8">
        <f aca="true" t="shared" si="2" ref="L12:L74">(C12+H12-I12+J12-K12)</f>
        <v>359491857180</v>
      </c>
      <c r="M12" s="8">
        <f aca="true" t="shared" si="3" ref="M12:X12">SUM(M13+M62+M103+M142+M148+M153)</f>
        <v>45179699138.21</v>
      </c>
      <c r="N12" s="8">
        <f t="shared" si="3"/>
        <v>356890477861.21</v>
      </c>
      <c r="O12" s="8">
        <f t="shared" si="3"/>
        <v>2601379318.79</v>
      </c>
      <c r="P12" s="8">
        <f t="shared" si="3"/>
        <v>47073022573.21</v>
      </c>
      <c r="Q12" s="8">
        <f t="shared" si="3"/>
        <v>356890477861.21</v>
      </c>
      <c r="R12" s="8">
        <f t="shared" si="3"/>
        <v>0</v>
      </c>
      <c r="S12" s="8">
        <f t="shared" si="3"/>
        <v>50201523121.88</v>
      </c>
      <c r="T12" s="8">
        <f t="shared" si="3"/>
        <v>354044323557.21</v>
      </c>
      <c r="U12" s="8">
        <f t="shared" si="3"/>
        <v>49758882299.88</v>
      </c>
      <c r="V12" s="8">
        <f t="shared" si="3"/>
        <v>350270655993.21</v>
      </c>
      <c r="W12" s="8">
        <f t="shared" si="3"/>
        <v>3773667564</v>
      </c>
      <c r="X12" s="45">
        <f t="shared" si="3"/>
        <v>2601379318.79</v>
      </c>
    </row>
    <row r="13" spans="1:24" ht="42" customHeight="1">
      <c r="A13" s="44" t="s">
        <v>766</v>
      </c>
      <c r="B13" s="2" t="s">
        <v>85</v>
      </c>
      <c r="C13" s="8">
        <f>C14</f>
        <v>37310361129</v>
      </c>
      <c r="D13" s="8">
        <f aca="true" t="shared" si="4" ref="D13:K13">D14</f>
        <v>0</v>
      </c>
      <c r="E13" s="8">
        <f t="shared" si="4"/>
        <v>0</v>
      </c>
      <c r="F13" s="8">
        <f t="shared" si="4"/>
        <v>1198567749</v>
      </c>
      <c r="G13" s="8">
        <f t="shared" si="4"/>
        <v>3669548741</v>
      </c>
      <c r="H13" s="8">
        <f t="shared" si="4"/>
        <v>0</v>
      </c>
      <c r="I13" s="8">
        <f t="shared" si="4"/>
        <v>0</v>
      </c>
      <c r="J13" s="8">
        <f t="shared" si="4"/>
        <v>5318568749</v>
      </c>
      <c r="K13" s="8">
        <f t="shared" si="4"/>
        <v>6589549741</v>
      </c>
      <c r="L13" s="8">
        <f t="shared" si="2"/>
        <v>36039380137</v>
      </c>
      <c r="M13" s="8">
        <f aca="true" t="shared" si="5" ref="M13:X13">M14</f>
        <v>3787927695</v>
      </c>
      <c r="N13" s="8">
        <f t="shared" si="5"/>
        <v>35885527555</v>
      </c>
      <c r="O13" s="8">
        <f t="shared" si="5"/>
        <v>153852582</v>
      </c>
      <c r="P13" s="8">
        <f t="shared" si="5"/>
        <v>4413043691</v>
      </c>
      <c r="Q13" s="8">
        <f t="shared" si="5"/>
        <v>35885527555</v>
      </c>
      <c r="R13" s="8">
        <f t="shared" si="5"/>
        <v>0</v>
      </c>
      <c r="S13" s="8">
        <f t="shared" si="5"/>
        <v>4518134758</v>
      </c>
      <c r="T13" s="8">
        <f t="shared" si="5"/>
        <v>35874204221</v>
      </c>
      <c r="U13" s="8">
        <f t="shared" si="5"/>
        <v>4699239728</v>
      </c>
      <c r="V13" s="8">
        <f t="shared" si="5"/>
        <v>35275857579</v>
      </c>
      <c r="W13" s="8">
        <f t="shared" si="5"/>
        <v>598346642</v>
      </c>
      <c r="X13" s="45">
        <f t="shared" si="5"/>
        <v>153852582</v>
      </c>
    </row>
    <row r="14" spans="1:24" ht="24.75" customHeight="1">
      <c r="A14" s="44" t="s">
        <v>215</v>
      </c>
      <c r="B14" s="2" t="s">
        <v>3</v>
      </c>
      <c r="C14" s="8">
        <f aca="true" t="shared" si="6" ref="C14:K14">SUM(C15+C52+C58+C60)</f>
        <v>37310361129</v>
      </c>
      <c r="D14" s="8">
        <f t="shared" si="6"/>
        <v>0</v>
      </c>
      <c r="E14" s="8">
        <f t="shared" si="6"/>
        <v>0</v>
      </c>
      <c r="F14" s="8">
        <f t="shared" si="6"/>
        <v>1198567749</v>
      </c>
      <c r="G14" s="8">
        <f t="shared" si="6"/>
        <v>3669548741</v>
      </c>
      <c r="H14" s="8">
        <f t="shared" si="6"/>
        <v>0</v>
      </c>
      <c r="I14" s="8">
        <f t="shared" si="6"/>
        <v>0</v>
      </c>
      <c r="J14" s="8">
        <f t="shared" si="6"/>
        <v>5318568749</v>
      </c>
      <c r="K14" s="8">
        <f t="shared" si="6"/>
        <v>6589549741</v>
      </c>
      <c r="L14" s="8">
        <f t="shared" si="2"/>
        <v>36039380137</v>
      </c>
      <c r="M14" s="8">
        <f aca="true" t="shared" si="7" ref="M14:X14">SUM(M15+M52+M58+M60)</f>
        <v>3787927695</v>
      </c>
      <c r="N14" s="8">
        <f t="shared" si="7"/>
        <v>35885527555</v>
      </c>
      <c r="O14" s="8">
        <f t="shared" si="7"/>
        <v>153852582</v>
      </c>
      <c r="P14" s="8">
        <f t="shared" si="7"/>
        <v>4413043691</v>
      </c>
      <c r="Q14" s="8">
        <f t="shared" si="7"/>
        <v>35885527555</v>
      </c>
      <c r="R14" s="8">
        <f t="shared" si="7"/>
        <v>0</v>
      </c>
      <c r="S14" s="8">
        <f t="shared" si="7"/>
        <v>4518134758</v>
      </c>
      <c r="T14" s="8">
        <f t="shared" si="7"/>
        <v>35874204221</v>
      </c>
      <c r="U14" s="8">
        <f t="shared" si="7"/>
        <v>4699239728</v>
      </c>
      <c r="V14" s="8">
        <f t="shared" si="7"/>
        <v>35275857579</v>
      </c>
      <c r="W14" s="8">
        <f t="shared" si="7"/>
        <v>598346642</v>
      </c>
      <c r="X14" s="45">
        <f t="shared" si="7"/>
        <v>153852582</v>
      </c>
    </row>
    <row r="15" spans="1:24" ht="24.75" customHeight="1">
      <c r="A15" s="44" t="s">
        <v>216</v>
      </c>
      <c r="B15" s="2" t="s">
        <v>4</v>
      </c>
      <c r="C15" s="8">
        <f aca="true" t="shared" si="8" ref="C15:K15">SUM(C16+C36)+C50</f>
        <v>35910361129</v>
      </c>
      <c r="D15" s="8">
        <f t="shared" si="8"/>
        <v>0</v>
      </c>
      <c r="E15" s="8">
        <f t="shared" si="8"/>
        <v>0</v>
      </c>
      <c r="F15" s="8">
        <f t="shared" si="8"/>
        <v>1098567749</v>
      </c>
      <c r="G15" s="8">
        <f t="shared" si="8"/>
        <v>2675712837</v>
      </c>
      <c r="H15" s="8">
        <f t="shared" si="8"/>
        <v>0</v>
      </c>
      <c r="I15" s="8">
        <f t="shared" si="8"/>
        <v>0</v>
      </c>
      <c r="J15" s="8">
        <f t="shared" si="8"/>
        <v>5128568749</v>
      </c>
      <c r="K15" s="8">
        <f t="shared" si="8"/>
        <v>5595713837</v>
      </c>
      <c r="L15" s="8">
        <f t="shared" si="2"/>
        <v>35443216041</v>
      </c>
      <c r="M15" s="8">
        <f aca="true" t="shared" si="9" ref="M15:X15">SUM(M16+M36)+M50</f>
        <v>4364496347</v>
      </c>
      <c r="N15" s="8">
        <f t="shared" si="9"/>
        <v>35443186524</v>
      </c>
      <c r="O15" s="8">
        <f t="shared" si="9"/>
        <v>29517</v>
      </c>
      <c r="P15" s="8">
        <f t="shared" si="9"/>
        <v>4364496347</v>
      </c>
      <c r="Q15" s="8">
        <f t="shared" si="9"/>
        <v>35443186524</v>
      </c>
      <c r="R15" s="8">
        <f t="shared" si="9"/>
        <v>0</v>
      </c>
      <c r="S15" s="8">
        <f t="shared" si="9"/>
        <v>4364496347</v>
      </c>
      <c r="T15" s="8">
        <f t="shared" si="9"/>
        <v>35443186524</v>
      </c>
      <c r="U15" s="8">
        <f t="shared" si="9"/>
        <v>4543021318</v>
      </c>
      <c r="V15" s="8">
        <f t="shared" si="9"/>
        <v>34844839882</v>
      </c>
      <c r="W15" s="8">
        <f t="shared" si="9"/>
        <v>598346642</v>
      </c>
      <c r="X15" s="45">
        <f t="shared" si="9"/>
        <v>29517</v>
      </c>
    </row>
    <row r="16" spans="1:24" ht="24.75" customHeight="1">
      <c r="A16" s="44" t="s">
        <v>217</v>
      </c>
      <c r="B16" s="2" t="s">
        <v>5</v>
      </c>
      <c r="C16" s="8">
        <f aca="true" t="shared" si="10" ref="C16:K16">(C17+C20+C22+C24+C26)</f>
        <v>26680360129</v>
      </c>
      <c r="D16" s="8">
        <f t="shared" si="10"/>
        <v>0</v>
      </c>
      <c r="E16" s="8">
        <f t="shared" si="10"/>
        <v>0</v>
      </c>
      <c r="F16" s="8">
        <f t="shared" si="10"/>
        <v>1087740949</v>
      </c>
      <c r="G16" s="8">
        <f t="shared" si="10"/>
        <v>2263034555</v>
      </c>
      <c r="H16" s="8">
        <f t="shared" si="10"/>
        <v>0</v>
      </c>
      <c r="I16" s="8">
        <f t="shared" si="10"/>
        <v>0</v>
      </c>
      <c r="J16" s="8">
        <f t="shared" si="10"/>
        <v>5117741949</v>
      </c>
      <c r="K16" s="8">
        <f t="shared" si="10"/>
        <v>5183034555</v>
      </c>
      <c r="L16" s="8">
        <f t="shared" si="2"/>
        <v>26615067523</v>
      </c>
      <c r="M16" s="8">
        <f aca="true" t="shared" si="11" ref="M16:X16">(M17+M20+M22+M24+M26)</f>
        <v>3484080333</v>
      </c>
      <c r="N16" s="8">
        <f t="shared" si="11"/>
        <v>26615038006</v>
      </c>
      <c r="O16" s="8">
        <f t="shared" si="11"/>
        <v>29517</v>
      </c>
      <c r="P16" s="8">
        <f t="shared" si="11"/>
        <v>3484080333</v>
      </c>
      <c r="Q16" s="8">
        <f t="shared" si="11"/>
        <v>26615038006</v>
      </c>
      <c r="R16" s="8">
        <f t="shared" si="11"/>
        <v>0</v>
      </c>
      <c r="S16" s="8">
        <f t="shared" si="11"/>
        <v>3484080333</v>
      </c>
      <c r="T16" s="8">
        <f t="shared" si="11"/>
        <v>26615038006</v>
      </c>
      <c r="U16" s="8">
        <f t="shared" si="11"/>
        <v>3484080333</v>
      </c>
      <c r="V16" s="8">
        <f t="shared" si="11"/>
        <v>26615038006</v>
      </c>
      <c r="W16" s="8">
        <f t="shared" si="11"/>
        <v>0</v>
      </c>
      <c r="X16" s="45">
        <f t="shared" si="11"/>
        <v>29517</v>
      </c>
    </row>
    <row r="17" spans="1:24" ht="24.75" customHeight="1">
      <c r="A17" s="44" t="s">
        <v>218</v>
      </c>
      <c r="B17" s="2" t="s">
        <v>6</v>
      </c>
      <c r="C17" s="8">
        <f>SUM(C18:C19)</f>
        <v>18100360129</v>
      </c>
      <c r="D17" s="8">
        <f aca="true" t="shared" si="12" ref="D17:K17">SUM(D18:D19)</f>
        <v>0</v>
      </c>
      <c r="E17" s="8">
        <f t="shared" si="12"/>
        <v>0</v>
      </c>
      <c r="F17" s="8">
        <f t="shared" si="12"/>
        <v>107987</v>
      </c>
      <c r="G17" s="8">
        <f t="shared" si="12"/>
        <v>1562832124</v>
      </c>
      <c r="H17" s="8">
        <f t="shared" si="12"/>
        <v>0</v>
      </c>
      <c r="I17" s="8">
        <f t="shared" si="12"/>
        <v>0</v>
      </c>
      <c r="J17" s="8">
        <f>SUM(J18:J19)</f>
        <v>2050108987</v>
      </c>
      <c r="K17" s="8">
        <f t="shared" si="12"/>
        <v>1562832124</v>
      </c>
      <c r="L17" s="8">
        <f t="shared" si="2"/>
        <v>18587636992</v>
      </c>
      <c r="M17" s="8">
        <f aca="true" t="shared" si="13" ref="M17:X17">SUM(M18:M19)</f>
        <v>1195772046</v>
      </c>
      <c r="N17" s="8">
        <f t="shared" si="13"/>
        <v>18587607475</v>
      </c>
      <c r="O17" s="8">
        <f t="shared" si="13"/>
        <v>29517</v>
      </c>
      <c r="P17" s="8">
        <f t="shared" si="13"/>
        <v>1195772046</v>
      </c>
      <c r="Q17" s="8">
        <f t="shared" si="13"/>
        <v>18587607475</v>
      </c>
      <c r="R17" s="8">
        <f t="shared" si="13"/>
        <v>0</v>
      </c>
      <c r="S17" s="8">
        <f t="shared" si="13"/>
        <v>1195772046</v>
      </c>
      <c r="T17" s="8">
        <f t="shared" si="13"/>
        <v>18587607475</v>
      </c>
      <c r="U17" s="8">
        <f t="shared" si="13"/>
        <v>1195772046</v>
      </c>
      <c r="V17" s="8">
        <f t="shared" si="13"/>
        <v>18587607475</v>
      </c>
      <c r="W17" s="8">
        <f t="shared" si="13"/>
        <v>0</v>
      </c>
      <c r="X17" s="45">
        <f t="shared" si="13"/>
        <v>29517</v>
      </c>
    </row>
    <row r="18" spans="1:24" ht="24.75" customHeight="1">
      <c r="A18" s="46" t="s">
        <v>219</v>
      </c>
      <c r="B18" s="4" t="s">
        <v>7</v>
      </c>
      <c r="C18" s="9">
        <v>18015360129</v>
      </c>
      <c r="D18" s="9">
        <v>0</v>
      </c>
      <c r="E18" s="9">
        <v>0</v>
      </c>
      <c r="F18" s="9">
        <v>107987</v>
      </c>
      <c r="G18" s="9">
        <v>1551431255</v>
      </c>
      <c r="H18" s="9">
        <v>0</v>
      </c>
      <c r="I18" s="9">
        <v>0</v>
      </c>
      <c r="J18" s="9">
        <v>2050108987</v>
      </c>
      <c r="K18" s="9">
        <v>1551431255</v>
      </c>
      <c r="L18" s="9">
        <f t="shared" si="2"/>
        <v>18514037861</v>
      </c>
      <c r="M18" s="9">
        <v>1191279116</v>
      </c>
      <c r="N18" s="9">
        <v>18514037861</v>
      </c>
      <c r="O18" s="9">
        <f>(L18-N18)</f>
        <v>0</v>
      </c>
      <c r="P18" s="9">
        <v>1191279116</v>
      </c>
      <c r="Q18" s="9">
        <v>18514037861</v>
      </c>
      <c r="R18" s="9">
        <f>N18-Q18</f>
        <v>0</v>
      </c>
      <c r="S18" s="9">
        <v>1191279116</v>
      </c>
      <c r="T18" s="9">
        <v>18514037861</v>
      </c>
      <c r="U18" s="9">
        <v>1191279116</v>
      </c>
      <c r="V18" s="9">
        <v>18514037861</v>
      </c>
      <c r="W18" s="9">
        <f>T18-V18</f>
        <v>0</v>
      </c>
      <c r="X18" s="47">
        <f>L18-Q18</f>
        <v>0</v>
      </c>
    </row>
    <row r="19" spans="1:24" ht="24.75" customHeight="1">
      <c r="A19" s="46" t="s">
        <v>220</v>
      </c>
      <c r="B19" s="4" t="s">
        <v>8</v>
      </c>
      <c r="C19" s="9">
        <v>85000000</v>
      </c>
      <c r="D19" s="9">
        <v>0</v>
      </c>
      <c r="E19" s="9">
        <v>0</v>
      </c>
      <c r="F19" s="9">
        <v>0</v>
      </c>
      <c r="G19" s="9">
        <v>11400869</v>
      </c>
      <c r="H19" s="9">
        <v>0</v>
      </c>
      <c r="I19" s="9">
        <v>0</v>
      </c>
      <c r="J19" s="9">
        <v>0</v>
      </c>
      <c r="K19" s="9">
        <v>11400869</v>
      </c>
      <c r="L19" s="9">
        <f t="shared" si="2"/>
        <v>73599131</v>
      </c>
      <c r="M19" s="9">
        <v>4492930</v>
      </c>
      <c r="N19" s="9">
        <v>73569614</v>
      </c>
      <c r="O19" s="9">
        <f>(L19-N19)</f>
        <v>29517</v>
      </c>
      <c r="P19" s="9">
        <v>4492930</v>
      </c>
      <c r="Q19" s="9">
        <v>73569614</v>
      </c>
      <c r="R19" s="9">
        <f>N19-Q19</f>
        <v>0</v>
      </c>
      <c r="S19" s="9">
        <v>4492930</v>
      </c>
      <c r="T19" s="9">
        <v>73569614</v>
      </c>
      <c r="U19" s="9">
        <v>4492930</v>
      </c>
      <c r="V19" s="9">
        <v>73569614</v>
      </c>
      <c r="W19" s="9">
        <f>T19-V19</f>
        <v>0</v>
      </c>
      <c r="X19" s="47">
        <f>L19-Q19</f>
        <v>29517</v>
      </c>
    </row>
    <row r="20" spans="1:24" ht="24.75" customHeight="1">
      <c r="A20" s="44" t="s">
        <v>221</v>
      </c>
      <c r="B20" s="2" t="s">
        <v>9</v>
      </c>
      <c r="C20" s="8">
        <f>SUM(C21)</f>
        <v>2500000000</v>
      </c>
      <c r="D20" s="8">
        <f aca="true" t="shared" si="14" ref="D20:K20">SUM(D21)</f>
        <v>0</v>
      </c>
      <c r="E20" s="8">
        <f t="shared" si="14"/>
        <v>0</v>
      </c>
      <c r="F20" s="8">
        <f t="shared" si="14"/>
        <v>238165639</v>
      </c>
      <c r="G20" s="8">
        <f t="shared" si="14"/>
        <v>0</v>
      </c>
      <c r="H20" s="8">
        <f t="shared" si="14"/>
        <v>0</v>
      </c>
      <c r="I20" s="8">
        <f t="shared" si="14"/>
        <v>0</v>
      </c>
      <c r="J20" s="8">
        <f t="shared" si="14"/>
        <v>328165639</v>
      </c>
      <c r="K20" s="8">
        <f t="shared" si="14"/>
        <v>760000000</v>
      </c>
      <c r="L20" s="8">
        <f t="shared" si="2"/>
        <v>2068165639</v>
      </c>
      <c r="M20" s="8">
        <f aca="true" t="shared" si="15" ref="M20:X20">SUM(M21)</f>
        <v>260775327</v>
      </c>
      <c r="N20" s="8">
        <f t="shared" si="15"/>
        <v>2068165639</v>
      </c>
      <c r="O20" s="8">
        <f t="shared" si="15"/>
        <v>0</v>
      </c>
      <c r="P20" s="8">
        <f t="shared" si="15"/>
        <v>260775327</v>
      </c>
      <c r="Q20" s="8">
        <f t="shared" si="15"/>
        <v>2068165639</v>
      </c>
      <c r="R20" s="8">
        <f t="shared" si="15"/>
        <v>0</v>
      </c>
      <c r="S20" s="8">
        <f t="shared" si="15"/>
        <v>260775327</v>
      </c>
      <c r="T20" s="8">
        <f t="shared" si="15"/>
        <v>2068165639</v>
      </c>
      <c r="U20" s="8">
        <f t="shared" si="15"/>
        <v>260775327</v>
      </c>
      <c r="V20" s="8">
        <f t="shared" si="15"/>
        <v>2068165639</v>
      </c>
      <c r="W20" s="8">
        <f t="shared" si="15"/>
        <v>0</v>
      </c>
      <c r="X20" s="45">
        <f t="shared" si="15"/>
        <v>0</v>
      </c>
    </row>
    <row r="21" spans="1:24" ht="24.75" customHeight="1">
      <c r="A21" s="46" t="s">
        <v>222</v>
      </c>
      <c r="B21" s="4" t="s">
        <v>10</v>
      </c>
      <c r="C21" s="9">
        <v>2500000000</v>
      </c>
      <c r="D21" s="9">
        <v>0</v>
      </c>
      <c r="E21" s="9">
        <v>0</v>
      </c>
      <c r="F21" s="9">
        <v>238165639</v>
      </c>
      <c r="G21" s="9">
        <v>0</v>
      </c>
      <c r="H21" s="9">
        <v>0</v>
      </c>
      <c r="I21" s="9">
        <v>0</v>
      </c>
      <c r="J21" s="9">
        <v>328165639</v>
      </c>
      <c r="K21" s="9">
        <v>760000000</v>
      </c>
      <c r="L21" s="9">
        <f t="shared" si="2"/>
        <v>2068165639</v>
      </c>
      <c r="M21" s="9">
        <v>260775327</v>
      </c>
      <c r="N21" s="9">
        <v>2068165639</v>
      </c>
      <c r="O21" s="9">
        <f>(L21-N21)</f>
        <v>0</v>
      </c>
      <c r="P21" s="9">
        <v>260775327</v>
      </c>
      <c r="Q21" s="9">
        <v>2068165639</v>
      </c>
      <c r="R21" s="9">
        <f>N21-Q21</f>
        <v>0</v>
      </c>
      <c r="S21" s="9">
        <v>260775327</v>
      </c>
      <c r="T21" s="9">
        <v>2068165639</v>
      </c>
      <c r="U21" s="9">
        <v>260775327</v>
      </c>
      <c r="V21" s="9">
        <v>2068165639</v>
      </c>
      <c r="W21" s="9">
        <f>T21-V21</f>
        <v>0</v>
      </c>
      <c r="X21" s="47">
        <f>L21-Q21</f>
        <v>0</v>
      </c>
    </row>
    <row r="22" spans="1:24" ht="24.75" customHeight="1">
      <c r="A22" s="44" t="s">
        <v>223</v>
      </c>
      <c r="B22" s="2" t="s">
        <v>224</v>
      </c>
      <c r="C22" s="8">
        <f>C23</f>
        <v>80000000</v>
      </c>
      <c r="D22" s="8">
        <f aca="true" t="shared" si="16" ref="D22:K22">D23</f>
        <v>0</v>
      </c>
      <c r="E22" s="8">
        <f t="shared" si="16"/>
        <v>0</v>
      </c>
      <c r="F22" s="8">
        <f t="shared" si="16"/>
        <v>0</v>
      </c>
      <c r="G22" s="8">
        <f t="shared" si="16"/>
        <v>60417015</v>
      </c>
      <c r="H22" s="8">
        <f t="shared" si="16"/>
        <v>0</v>
      </c>
      <c r="I22" s="8">
        <f t="shared" si="16"/>
        <v>0</v>
      </c>
      <c r="J22" s="8">
        <f t="shared" si="16"/>
        <v>0</v>
      </c>
      <c r="K22" s="8">
        <f t="shared" si="16"/>
        <v>60417015</v>
      </c>
      <c r="L22" s="8">
        <f t="shared" si="2"/>
        <v>19582985</v>
      </c>
      <c r="M22" s="8">
        <f aca="true" t="shared" si="17" ref="M22:X22">M23</f>
        <v>0</v>
      </c>
      <c r="N22" s="8">
        <f t="shared" si="17"/>
        <v>19582985</v>
      </c>
      <c r="O22" s="8">
        <f t="shared" si="17"/>
        <v>0</v>
      </c>
      <c r="P22" s="8">
        <f t="shared" si="17"/>
        <v>0</v>
      </c>
      <c r="Q22" s="8">
        <f t="shared" si="17"/>
        <v>19582985</v>
      </c>
      <c r="R22" s="8">
        <f t="shared" si="17"/>
        <v>0</v>
      </c>
      <c r="S22" s="8">
        <f t="shared" si="17"/>
        <v>0</v>
      </c>
      <c r="T22" s="8">
        <f t="shared" si="17"/>
        <v>19582985</v>
      </c>
      <c r="U22" s="8">
        <f t="shared" si="17"/>
        <v>0</v>
      </c>
      <c r="V22" s="8">
        <f t="shared" si="17"/>
        <v>19582985</v>
      </c>
      <c r="W22" s="8">
        <f t="shared" si="17"/>
        <v>0</v>
      </c>
      <c r="X22" s="45">
        <f t="shared" si="17"/>
        <v>0</v>
      </c>
    </row>
    <row r="23" spans="1:24" ht="24.75" customHeight="1">
      <c r="A23" s="46" t="s">
        <v>225</v>
      </c>
      <c r="B23" s="4" t="s">
        <v>11</v>
      </c>
      <c r="C23" s="9">
        <v>80000000</v>
      </c>
      <c r="D23" s="9">
        <v>0</v>
      </c>
      <c r="E23" s="9">
        <v>0</v>
      </c>
      <c r="F23" s="9">
        <v>0</v>
      </c>
      <c r="G23" s="9">
        <v>60417015</v>
      </c>
      <c r="H23" s="9">
        <v>0</v>
      </c>
      <c r="I23" s="9">
        <v>0</v>
      </c>
      <c r="J23" s="9">
        <v>0</v>
      </c>
      <c r="K23" s="9">
        <v>60417015</v>
      </c>
      <c r="L23" s="9">
        <f t="shared" si="2"/>
        <v>19582985</v>
      </c>
      <c r="M23" s="9">
        <v>0</v>
      </c>
      <c r="N23" s="9">
        <v>19582985</v>
      </c>
      <c r="O23" s="9">
        <f>(L23-N23)</f>
        <v>0</v>
      </c>
      <c r="P23" s="9">
        <v>0</v>
      </c>
      <c r="Q23" s="9">
        <v>19582985</v>
      </c>
      <c r="R23" s="9">
        <f>N23-Q23</f>
        <v>0</v>
      </c>
      <c r="S23" s="9">
        <v>0</v>
      </c>
      <c r="T23" s="9">
        <v>19582985</v>
      </c>
      <c r="U23" s="9">
        <v>0</v>
      </c>
      <c r="V23" s="9">
        <v>19582985</v>
      </c>
      <c r="W23" s="9">
        <f>T23-V23</f>
        <v>0</v>
      </c>
      <c r="X23" s="47">
        <f>L23-Q23</f>
        <v>0</v>
      </c>
    </row>
    <row r="24" spans="1:24" ht="24.75" customHeight="1">
      <c r="A24" s="44" t="s">
        <v>226</v>
      </c>
      <c r="B24" s="2" t="s">
        <v>227</v>
      </c>
      <c r="C24" s="8">
        <f>C25</f>
        <v>170000000</v>
      </c>
      <c r="D24" s="8">
        <f aca="true" t="shared" si="18" ref="D24:K24">D25</f>
        <v>0</v>
      </c>
      <c r="E24" s="8">
        <f t="shared" si="18"/>
        <v>0</v>
      </c>
      <c r="F24" s="8">
        <f t="shared" si="18"/>
        <v>0</v>
      </c>
      <c r="G24" s="8">
        <f t="shared" si="18"/>
        <v>81491058</v>
      </c>
      <c r="H24" s="8">
        <f t="shared" si="18"/>
        <v>0</v>
      </c>
      <c r="I24" s="8">
        <f t="shared" si="18"/>
        <v>0</v>
      </c>
      <c r="J24" s="8">
        <f t="shared" si="18"/>
        <v>1200000000</v>
      </c>
      <c r="K24" s="8">
        <f t="shared" si="18"/>
        <v>1221491058</v>
      </c>
      <c r="L24" s="8">
        <f t="shared" si="2"/>
        <v>148508942</v>
      </c>
      <c r="M24" s="8">
        <f aca="true" t="shared" si="19" ref="M24:X24">M25</f>
        <v>8765259</v>
      </c>
      <c r="N24" s="8">
        <f t="shared" si="19"/>
        <v>148508942</v>
      </c>
      <c r="O24" s="8">
        <f t="shared" si="19"/>
        <v>0</v>
      </c>
      <c r="P24" s="8">
        <f t="shared" si="19"/>
        <v>8765259</v>
      </c>
      <c r="Q24" s="8">
        <f t="shared" si="19"/>
        <v>148508942</v>
      </c>
      <c r="R24" s="8">
        <f t="shared" si="19"/>
        <v>0</v>
      </c>
      <c r="S24" s="8">
        <f t="shared" si="19"/>
        <v>8765259</v>
      </c>
      <c r="T24" s="8">
        <f t="shared" si="19"/>
        <v>148508942</v>
      </c>
      <c r="U24" s="8">
        <f t="shared" si="19"/>
        <v>8765259</v>
      </c>
      <c r="V24" s="8">
        <f t="shared" si="19"/>
        <v>148508942</v>
      </c>
      <c r="W24" s="8">
        <f t="shared" si="19"/>
        <v>0</v>
      </c>
      <c r="X24" s="45">
        <f t="shared" si="19"/>
        <v>0</v>
      </c>
    </row>
    <row r="25" spans="1:24" ht="24.75" customHeight="1">
      <c r="A25" s="46" t="s">
        <v>228</v>
      </c>
      <c r="B25" s="4" t="s">
        <v>12</v>
      </c>
      <c r="C25" s="9">
        <v>170000000</v>
      </c>
      <c r="D25" s="9">
        <v>0</v>
      </c>
      <c r="E25" s="9">
        <v>0</v>
      </c>
      <c r="F25" s="9">
        <v>0</v>
      </c>
      <c r="G25" s="9">
        <v>81491058</v>
      </c>
      <c r="H25" s="9">
        <v>0</v>
      </c>
      <c r="I25" s="9">
        <v>0</v>
      </c>
      <c r="J25" s="9">
        <v>1200000000</v>
      </c>
      <c r="K25" s="9">
        <v>1221491058</v>
      </c>
      <c r="L25" s="9">
        <f t="shared" si="2"/>
        <v>148508942</v>
      </c>
      <c r="M25" s="9">
        <v>8765259</v>
      </c>
      <c r="N25" s="9">
        <v>148508942</v>
      </c>
      <c r="O25" s="9">
        <f>(L25-N25)</f>
        <v>0</v>
      </c>
      <c r="P25" s="9">
        <v>8765259</v>
      </c>
      <c r="Q25" s="9">
        <v>148508942</v>
      </c>
      <c r="R25" s="9">
        <f>N25-Q25</f>
        <v>0</v>
      </c>
      <c r="S25" s="9">
        <v>8765259</v>
      </c>
      <c r="T25" s="9">
        <v>148508942</v>
      </c>
      <c r="U25" s="9">
        <v>8765259</v>
      </c>
      <c r="V25" s="9">
        <v>148508942</v>
      </c>
      <c r="W25" s="9">
        <f>T25-V25</f>
        <v>0</v>
      </c>
      <c r="X25" s="47">
        <f>L25-Q25</f>
        <v>0</v>
      </c>
    </row>
    <row r="26" spans="1:24" ht="24.75" customHeight="1">
      <c r="A26" s="44" t="s">
        <v>229</v>
      </c>
      <c r="B26" s="2" t="s">
        <v>13</v>
      </c>
      <c r="C26" s="8">
        <f>SUM(C27:C35)</f>
        <v>5830000000</v>
      </c>
      <c r="D26" s="8">
        <f aca="true" t="shared" si="20" ref="D26:K26">SUM(D27:D35)</f>
        <v>0</v>
      </c>
      <c r="E26" s="8">
        <f t="shared" si="20"/>
        <v>0</v>
      </c>
      <c r="F26" s="8">
        <f t="shared" si="20"/>
        <v>849467323</v>
      </c>
      <c r="G26" s="8">
        <f t="shared" si="20"/>
        <v>558294358</v>
      </c>
      <c r="H26" s="8">
        <f t="shared" si="20"/>
        <v>0</v>
      </c>
      <c r="I26" s="8">
        <f t="shared" si="20"/>
        <v>0</v>
      </c>
      <c r="J26" s="8">
        <f t="shared" si="20"/>
        <v>1539467323</v>
      </c>
      <c r="K26" s="8">
        <f t="shared" si="20"/>
        <v>1578294358</v>
      </c>
      <c r="L26" s="8">
        <f t="shared" si="2"/>
        <v>5791172965</v>
      </c>
      <c r="M26" s="8">
        <f aca="true" t="shared" si="21" ref="M26:X26">SUM(M27:M35)</f>
        <v>2018767701</v>
      </c>
      <c r="N26" s="8">
        <f t="shared" si="21"/>
        <v>5791172965</v>
      </c>
      <c r="O26" s="8">
        <f t="shared" si="21"/>
        <v>0</v>
      </c>
      <c r="P26" s="8">
        <f t="shared" si="21"/>
        <v>2018767701</v>
      </c>
      <c r="Q26" s="8">
        <f t="shared" si="21"/>
        <v>5791172965</v>
      </c>
      <c r="R26" s="8">
        <f t="shared" si="21"/>
        <v>0</v>
      </c>
      <c r="S26" s="8">
        <f t="shared" si="21"/>
        <v>2018767701</v>
      </c>
      <c r="T26" s="8">
        <f t="shared" si="21"/>
        <v>5791172965</v>
      </c>
      <c r="U26" s="8">
        <f t="shared" si="21"/>
        <v>2018767701</v>
      </c>
      <c r="V26" s="8">
        <f t="shared" si="21"/>
        <v>5791172965</v>
      </c>
      <c r="W26" s="8">
        <f t="shared" si="21"/>
        <v>0</v>
      </c>
      <c r="X26" s="45">
        <f t="shared" si="21"/>
        <v>0</v>
      </c>
    </row>
    <row r="27" spans="1:24" ht="24.75" customHeight="1">
      <c r="A27" s="46" t="s">
        <v>230</v>
      </c>
      <c r="B27" s="4" t="s">
        <v>14</v>
      </c>
      <c r="C27" s="9">
        <v>700000000</v>
      </c>
      <c r="D27" s="9">
        <v>0</v>
      </c>
      <c r="E27" s="9">
        <v>0</v>
      </c>
      <c r="F27" s="9">
        <v>10422110</v>
      </c>
      <c r="G27" s="9">
        <v>0</v>
      </c>
      <c r="H27" s="9">
        <v>0</v>
      </c>
      <c r="I27" s="9">
        <v>0</v>
      </c>
      <c r="J27" s="9">
        <v>60422110</v>
      </c>
      <c r="K27" s="9">
        <v>100000000</v>
      </c>
      <c r="L27" s="9">
        <f t="shared" si="2"/>
        <v>660422110</v>
      </c>
      <c r="M27" s="9">
        <v>41887039</v>
      </c>
      <c r="N27" s="9">
        <v>660422110</v>
      </c>
      <c r="O27" s="9">
        <f aca="true" t="shared" si="22" ref="O27:O35">(L27-N27)</f>
        <v>0</v>
      </c>
      <c r="P27" s="9">
        <v>41887039</v>
      </c>
      <c r="Q27" s="9">
        <v>660422110</v>
      </c>
      <c r="R27" s="9">
        <f aca="true" t="shared" si="23" ref="R27:R35">N27-Q27</f>
        <v>0</v>
      </c>
      <c r="S27" s="9">
        <v>41887039</v>
      </c>
      <c r="T27" s="9">
        <v>660422110</v>
      </c>
      <c r="U27" s="9">
        <v>41887039</v>
      </c>
      <c r="V27" s="9">
        <v>660422110</v>
      </c>
      <c r="W27" s="9">
        <f aca="true" t="shared" si="24" ref="W27:W35">T27-V27</f>
        <v>0</v>
      </c>
      <c r="X27" s="47">
        <f aca="true" t="shared" si="25" ref="X27:X35">L27-Q27</f>
        <v>0</v>
      </c>
    </row>
    <row r="28" spans="1:24" ht="24.75" customHeight="1">
      <c r="A28" s="46" t="s">
        <v>231</v>
      </c>
      <c r="B28" s="4" t="s">
        <v>15</v>
      </c>
      <c r="C28" s="9">
        <v>750000000</v>
      </c>
      <c r="D28" s="9">
        <v>0</v>
      </c>
      <c r="E28" s="9">
        <v>0</v>
      </c>
      <c r="F28" s="9">
        <v>0</v>
      </c>
      <c r="G28" s="9">
        <v>27392294</v>
      </c>
      <c r="H28" s="9">
        <v>0</v>
      </c>
      <c r="I28" s="9">
        <v>0</v>
      </c>
      <c r="J28" s="9">
        <v>0</v>
      </c>
      <c r="K28" s="9">
        <v>27392294</v>
      </c>
      <c r="L28" s="9">
        <f t="shared" si="2"/>
        <v>722607706</v>
      </c>
      <c r="M28" s="9">
        <v>44429100</v>
      </c>
      <c r="N28" s="9">
        <v>722607706</v>
      </c>
      <c r="O28" s="9">
        <f t="shared" si="22"/>
        <v>0</v>
      </c>
      <c r="P28" s="9">
        <v>44429100</v>
      </c>
      <c r="Q28" s="9">
        <v>722607706</v>
      </c>
      <c r="R28" s="9">
        <f t="shared" si="23"/>
        <v>0</v>
      </c>
      <c r="S28" s="9">
        <v>44429100</v>
      </c>
      <c r="T28" s="9">
        <v>722607706</v>
      </c>
      <c r="U28" s="9">
        <v>44429100</v>
      </c>
      <c r="V28" s="9">
        <v>722607706</v>
      </c>
      <c r="W28" s="9">
        <f t="shared" si="24"/>
        <v>0</v>
      </c>
      <c r="X28" s="47">
        <f t="shared" si="25"/>
        <v>0</v>
      </c>
    </row>
    <row r="29" spans="1:24" ht="24.75" customHeight="1">
      <c r="A29" s="46" t="s">
        <v>232</v>
      </c>
      <c r="B29" s="4" t="s">
        <v>16</v>
      </c>
      <c r="C29" s="9">
        <v>710000000</v>
      </c>
      <c r="D29" s="9">
        <v>0</v>
      </c>
      <c r="E29" s="9">
        <v>0</v>
      </c>
      <c r="F29" s="9">
        <v>0</v>
      </c>
      <c r="G29" s="9">
        <v>77533274</v>
      </c>
      <c r="H29" s="9">
        <v>0</v>
      </c>
      <c r="I29" s="9">
        <v>0</v>
      </c>
      <c r="J29" s="9">
        <v>100000000</v>
      </c>
      <c r="K29" s="9">
        <v>77533274</v>
      </c>
      <c r="L29" s="9">
        <f t="shared" si="2"/>
        <v>732466726</v>
      </c>
      <c r="M29" s="9">
        <v>45214535</v>
      </c>
      <c r="N29" s="9">
        <v>732466726</v>
      </c>
      <c r="O29" s="9">
        <f t="shared" si="22"/>
        <v>0</v>
      </c>
      <c r="P29" s="9">
        <v>45214535</v>
      </c>
      <c r="Q29" s="9">
        <v>732466726</v>
      </c>
      <c r="R29" s="9">
        <f t="shared" si="23"/>
        <v>0</v>
      </c>
      <c r="S29" s="9">
        <v>45214535</v>
      </c>
      <c r="T29" s="9">
        <v>732466726</v>
      </c>
      <c r="U29" s="9">
        <v>45214535</v>
      </c>
      <c r="V29" s="9">
        <v>732466726</v>
      </c>
      <c r="W29" s="9">
        <f t="shared" si="24"/>
        <v>0</v>
      </c>
      <c r="X29" s="47">
        <f t="shared" si="25"/>
        <v>0</v>
      </c>
    </row>
    <row r="30" spans="1:24" ht="24.75" customHeight="1">
      <c r="A30" s="46" t="s">
        <v>233</v>
      </c>
      <c r="B30" s="4" t="s">
        <v>17</v>
      </c>
      <c r="C30" s="9">
        <v>850000000</v>
      </c>
      <c r="D30" s="9">
        <v>0</v>
      </c>
      <c r="E30" s="9">
        <v>0</v>
      </c>
      <c r="F30" s="9">
        <v>0</v>
      </c>
      <c r="G30" s="9">
        <v>109581367</v>
      </c>
      <c r="H30" s="9">
        <v>0</v>
      </c>
      <c r="I30" s="9">
        <v>0</v>
      </c>
      <c r="J30" s="9">
        <v>100000000</v>
      </c>
      <c r="K30" s="9">
        <v>109581367</v>
      </c>
      <c r="L30" s="9">
        <f t="shared" si="2"/>
        <v>840418633</v>
      </c>
      <c r="M30" s="9">
        <v>48014</v>
      </c>
      <c r="N30" s="9">
        <v>840418633</v>
      </c>
      <c r="O30" s="9">
        <f t="shared" si="22"/>
        <v>0</v>
      </c>
      <c r="P30" s="9">
        <v>48014</v>
      </c>
      <c r="Q30" s="9">
        <v>840418633</v>
      </c>
      <c r="R30" s="9">
        <f t="shared" si="23"/>
        <v>0</v>
      </c>
      <c r="S30" s="9">
        <v>48014</v>
      </c>
      <c r="T30" s="9">
        <v>840418633</v>
      </c>
      <c r="U30" s="9">
        <v>48014</v>
      </c>
      <c r="V30" s="9">
        <v>840418633</v>
      </c>
      <c r="W30" s="9">
        <f t="shared" si="24"/>
        <v>0</v>
      </c>
      <c r="X30" s="47">
        <f t="shared" si="25"/>
        <v>0</v>
      </c>
    </row>
    <row r="31" spans="1:24" ht="24.75" customHeight="1">
      <c r="A31" s="46" t="s">
        <v>234</v>
      </c>
      <c r="B31" s="4" t="s">
        <v>18</v>
      </c>
      <c r="C31" s="9">
        <v>900000000</v>
      </c>
      <c r="D31" s="9">
        <v>0</v>
      </c>
      <c r="E31" s="9">
        <v>0</v>
      </c>
      <c r="F31" s="9">
        <v>0</v>
      </c>
      <c r="G31" s="9">
        <v>282603702</v>
      </c>
      <c r="H31" s="9">
        <v>0</v>
      </c>
      <c r="I31" s="9">
        <v>0</v>
      </c>
      <c r="J31" s="9">
        <v>400000000</v>
      </c>
      <c r="K31" s="9">
        <v>382603702</v>
      </c>
      <c r="L31" s="9">
        <f t="shared" si="2"/>
        <v>917396298</v>
      </c>
      <c r="M31" s="9">
        <v>76936114</v>
      </c>
      <c r="N31" s="9">
        <v>917396298</v>
      </c>
      <c r="O31" s="9">
        <f t="shared" si="22"/>
        <v>0</v>
      </c>
      <c r="P31" s="9">
        <v>76936114</v>
      </c>
      <c r="Q31" s="9">
        <v>917396298</v>
      </c>
      <c r="R31" s="9">
        <f t="shared" si="23"/>
        <v>0</v>
      </c>
      <c r="S31" s="9">
        <v>76936114</v>
      </c>
      <c r="T31" s="9">
        <v>917396298</v>
      </c>
      <c r="U31" s="9">
        <v>76936114</v>
      </c>
      <c r="V31" s="9">
        <v>917396298</v>
      </c>
      <c r="W31" s="9">
        <f t="shared" si="24"/>
        <v>0</v>
      </c>
      <c r="X31" s="47">
        <f t="shared" si="25"/>
        <v>0</v>
      </c>
    </row>
    <row r="32" spans="1:24" ht="24.75" customHeight="1">
      <c r="A32" s="46" t="s">
        <v>235</v>
      </c>
      <c r="B32" s="4" t="s">
        <v>19</v>
      </c>
      <c r="C32" s="9">
        <v>1800000000</v>
      </c>
      <c r="D32" s="9">
        <v>0</v>
      </c>
      <c r="E32" s="9">
        <v>0</v>
      </c>
      <c r="F32" s="9">
        <v>839045213</v>
      </c>
      <c r="G32" s="9">
        <v>0</v>
      </c>
      <c r="H32" s="9">
        <v>0</v>
      </c>
      <c r="I32" s="9">
        <v>0</v>
      </c>
      <c r="J32" s="9">
        <v>839045213</v>
      </c>
      <c r="K32" s="9">
        <v>820000000</v>
      </c>
      <c r="L32" s="9">
        <f t="shared" si="2"/>
        <v>1819045213</v>
      </c>
      <c r="M32" s="9">
        <v>1802299124</v>
      </c>
      <c r="N32" s="9">
        <v>1819045213</v>
      </c>
      <c r="O32" s="9">
        <f t="shared" si="22"/>
        <v>0</v>
      </c>
      <c r="P32" s="9">
        <v>1802299124</v>
      </c>
      <c r="Q32" s="9">
        <v>1819045213</v>
      </c>
      <c r="R32" s="9">
        <f t="shared" si="23"/>
        <v>0</v>
      </c>
      <c r="S32" s="9">
        <v>1802299124</v>
      </c>
      <c r="T32" s="9">
        <v>1819045213</v>
      </c>
      <c r="U32" s="9">
        <v>1802299124</v>
      </c>
      <c r="V32" s="9">
        <v>1819045213</v>
      </c>
      <c r="W32" s="9">
        <f t="shared" si="24"/>
        <v>0</v>
      </c>
      <c r="X32" s="47">
        <f t="shared" si="25"/>
        <v>0</v>
      </c>
    </row>
    <row r="33" spans="1:24" ht="24.75" customHeight="1">
      <c r="A33" s="46" t="s">
        <v>236</v>
      </c>
      <c r="B33" s="4" t="s">
        <v>20</v>
      </c>
      <c r="C33" s="9">
        <v>5000000</v>
      </c>
      <c r="D33" s="9">
        <v>0</v>
      </c>
      <c r="E33" s="9">
        <v>0</v>
      </c>
      <c r="F33" s="9">
        <v>0</v>
      </c>
      <c r="G33" s="9">
        <v>5000000</v>
      </c>
      <c r="H33" s="9">
        <v>0</v>
      </c>
      <c r="I33" s="9">
        <v>0</v>
      </c>
      <c r="J33" s="9">
        <v>0</v>
      </c>
      <c r="K33" s="9">
        <v>5000000</v>
      </c>
      <c r="L33" s="9">
        <f t="shared" si="2"/>
        <v>0</v>
      </c>
      <c r="M33" s="9">
        <v>0</v>
      </c>
      <c r="N33" s="9">
        <v>0</v>
      </c>
      <c r="O33" s="9">
        <f t="shared" si="22"/>
        <v>0</v>
      </c>
      <c r="P33" s="9">
        <v>0</v>
      </c>
      <c r="Q33" s="9">
        <v>0</v>
      </c>
      <c r="R33" s="9">
        <f t="shared" si="23"/>
        <v>0</v>
      </c>
      <c r="S33" s="9">
        <v>0</v>
      </c>
      <c r="T33" s="9">
        <v>0</v>
      </c>
      <c r="U33" s="9">
        <v>0</v>
      </c>
      <c r="V33" s="9">
        <v>0</v>
      </c>
      <c r="W33" s="9">
        <f t="shared" si="24"/>
        <v>0</v>
      </c>
      <c r="X33" s="47">
        <f t="shared" si="25"/>
        <v>0</v>
      </c>
    </row>
    <row r="34" spans="1:24" ht="24.75" customHeight="1">
      <c r="A34" s="46" t="s">
        <v>237</v>
      </c>
      <c r="B34" s="4" t="s">
        <v>21</v>
      </c>
      <c r="C34" s="9">
        <v>100000000</v>
      </c>
      <c r="D34" s="9">
        <v>0</v>
      </c>
      <c r="E34" s="9">
        <v>0</v>
      </c>
      <c r="F34" s="9">
        <v>0</v>
      </c>
      <c r="G34" s="9">
        <v>41183721</v>
      </c>
      <c r="H34" s="9">
        <v>0</v>
      </c>
      <c r="I34" s="9">
        <v>0</v>
      </c>
      <c r="J34" s="9">
        <v>40000000</v>
      </c>
      <c r="K34" s="9">
        <v>41183721</v>
      </c>
      <c r="L34" s="9">
        <f t="shared" si="2"/>
        <v>98816279</v>
      </c>
      <c r="M34" s="9">
        <v>7953775</v>
      </c>
      <c r="N34" s="9">
        <v>98816279</v>
      </c>
      <c r="O34" s="9">
        <f t="shared" si="22"/>
        <v>0</v>
      </c>
      <c r="P34" s="9">
        <v>7953775</v>
      </c>
      <c r="Q34" s="9">
        <v>98816279</v>
      </c>
      <c r="R34" s="9">
        <f t="shared" si="23"/>
        <v>0</v>
      </c>
      <c r="S34" s="9">
        <v>7953775</v>
      </c>
      <c r="T34" s="9">
        <v>98816279</v>
      </c>
      <c r="U34" s="9">
        <v>7953775</v>
      </c>
      <c r="V34" s="9">
        <v>98816279</v>
      </c>
      <c r="W34" s="9">
        <f t="shared" si="24"/>
        <v>0</v>
      </c>
      <c r="X34" s="47">
        <f t="shared" si="25"/>
        <v>0</v>
      </c>
    </row>
    <row r="35" spans="1:24" ht="24.75" customHeight="1">
      <c r="A35" s="46" t="s">
        <v>238</v>
      </c>
      <c r="B35" s="4" t="s">
        <v>50</v>
      </c>
      <c r="C35" s="9">
        <v>15000000</v>
      </c>
      <c r="D35" s="9">
        <v>0</v>
      </c>
      <c r="E35" s="9">
        <v>0</v>
      </c>
      <c r="F35" s="9">
        <v>0</v>
      </c>
      <c r="G35" s="9">
        <v>15000000</v>
      </c>
      <c r="H35" s="9">
        <v>0</v>
      </c>
      <c r="I35" s="9">
        <v>0</v>
      </c>
      <c r="J35" s="9">
        <v>0</v>
      </c>
      <c r="K35" s="9">
        <v>15000000</v>
      </c>
      <c r="L35" s="9">
        <f t="shared" si="2"/>
        <v>0</v>
      </c>
      <c r="M35" s="9">
        <v>0</v>
      </c>
      <c r="N35" s="9">
        <v>0</v>
      </c>
      <c r="O35" s="9">
        <f t="shared" si="22"/>
        <v>0</v>
      </c>
      <c r="P35" s="9">
        <v>0</v>
      </c>
      <c r="Q35" s="9">
        <v>0</v>
      </c>
      <c r="R35" s="9">
        <f t="shared" si="23"/>
        <v>0</v>
      </c>
      <c r="S35" s="9">
        <v>0</v>
      </c>
      <c r="T35" s="9">
        <v>0</v>
      </c>
      <c r="U35" s="9">
        <v>0</v>
      </c>
      <c r="V35" s="9">
        <v>0</v>
      </c>
      <c r="W35" s="9">
        <f t="shared" si="24"/>
        <v>0</v>
      </c>
      <c r="X35" s="47">
        <f t="shared" si="25"/>
        <v>0</v>
      </c>
    </row>
    <row r="36" spans="1:24" ht="24.75" customHeight="1">
      <c r="A36" s="44" t="s">
        <v>239</v>
      </c>
      <c r="B36" s="2" t="s">
        <v>22</v>
      </c>
      <c r="C36" s="8">
        <f>SUM(C37+C41)</f>
        <v>9230000000</v>
      </c>
      <c r="D36" s="8">
        <f aca="true" t="shared" si="26" ref="D36:K36">SUM(D37+D41)</f>
        <v>0</v>
      </c>
      <c r="E36" s="8">
        <f t="shared" si="26"/>
        <v>0</v>
      </c>
      <c r="F36" s="8">
        <f t="shared" si="26"/>
        <v>10826800</v>
      </c>
      <c r="G36" s="8">
        <f t="shared" si="26"/>
        <v>412678282</v>
      </c>
      <c r="H36" s="8">
        <f t="shared" si="26"/>
        <v>0</v>
      </c>
      <c r="I36" s="8">
        <f t="shared" si="26"/>
        <v>0</v>
      </c>
      <c r="J36" s="8">
        <f t="shared" si="26"/>
        <v>10826800</v>
      </c>
      <c r="K36" s="8">
        <f t="shared" si="26"/>
        <v>412678282</v>
      </c>
      <c r="L36" s="8">
        <f t="shared" si="2"/>
        <v>8828148518</v>
      </c>
      <c r="M36" s="8">
        <f aca="true" t="shared" si="27" ref="M36:X36">SUM(M37+M41)</f>
        <v>880416014</v>
      </c>
      <c r="N36" s="8">
        <f t="shared" si="27"/>
        <v>8828148518</v>
      </c>
      <c r="O36" s="8">
        <f t="shared" si="27"/>
        <v>0</v>
      </c>
      <c r="P36" s="8">
        <f t="shared" si="27"/>
        <v>880416014</v>
      </c>
      <c r="Q36" s="8">
        <f t="shared" si="27"/>
        <v>8828148518</v>
      </c>
      <c r="R36" s="8">
        <f t="shared" si="27"/>
        <v>0</v>
      </c>
      <c r="S36" s="8">
        <f t="shared" si="27"/>
        <v>880416014</v>
      </c>
      <c r="T36" s="8">
        <f t="shared" si="27"/>
        <v>8828148518</v>
      </c>
      <c r="U36" s="8">
        <f t="shared" si="27"/>
        <v>1058940985</v>
      </c>
      <c r="V36" s="8">
        <f t="shared" si="27"/>
        <v>8229801876</v>
      </c>
      <c r="W36" s="8">
        <f t="shared" si="27"/>
        <v>598346642</v>
      </c>
      <c r="X36" s="45">
        <f t="shared" si="27"/>
        <v>0</v>
      </c>
    </row>
    <row r="37" spans="1:24" ht="24.75" customHeight="1">
      <c r="A37" s="44" t="s">
        <v>240</v>
      </c>
      <c r="B37" s="2" t="s">
        <v>23</v>
      </c>
      <c r="C37" s="8">
        <f>SUM(C38:C40)</f>
        <v>3110000000</v>
      </c>
      <c r="D37" s="8">
        <f aca="true" t="shared" si="28" ref="D37:K37">SUM(D38:D40)</f>
        <v>0</v>
      </c>
      <c r="E37" s="8">
        <f t="shared" si="28"/>
        <v>0</v>
      </c>
      <c r="F37" s="8">
        <f t="shared" si="28"/>
        <v>10715600</v>
      </c>
      <c r="G37" s="8">
        <f t="shared" si="28"/>
        <v>127244892</v>
      </c>
      <c r="H37" s="8">
        <f t="shared" si="28"/>
        <v>0</v>
      </c>
      <c r="I37" s="8">
        <f t="shared" si="28"/>
        <v>0</v>
      </c>
      <c r="J37" s="8">
        <f t="shared" si="28"/>
        <v>10715600</v>
      </c>
      <c r="K37" s="8">
        <f t="shared" si="28"/>
        <v>127244892</v>
      </c>
      <c r="L37" s="8">
        <f t="shared" si="2"/>
        <v>2993470708</v>
      </c>
      <c r="M37" s="8">
        <f aca="true" t="shared" si="29" ref="M37:X37">SUM(M38:M40)</f>
        <v>269432100</v>
      </c>
      <c r="N37" s="8">
        <f t="shared" si="29"/>
        <v>2993470708</v>
      </c>
      <c r="O37" s="8">
        <f t="shared" si="29"/>
        <v>0</v>
      </c>
      <c r="P37" s="8">
        <f t="shared" si="29"/>
        <v>269432100</v>
      </c>
      <c r="Q37" s="8">
        <f t="shared" si="29"/>
        <v>2993470708</v>
      </c>
      <c r="R37" s="8">
        <f t="shared" si="29"/>
        <v>0</v>
      </c>
      <c r="S37" s="8">
        <f t="shared" si="29"/>
        <v>269432100</v>
      </c>
      <c r="T37" s="8">
        <f t="shared" si="29"/>
        <v>2993470708</v>
      </c>
      <c r="U37" s="8">
        <f t="shared" si="29"/>
        <v>255667500</v>
      </c>
      <c r="V37" s="8">
        <f t="shared" si="29"/>
        <v>2724038608</v>
      </c>
      <c r="W37" s="8">
        <f t="shared" si="29"/>
        <v>269432100</v>
      </c>
      <c r="X37" s="45">
        <f t="shared" si="29"/>
        <v>0</v>
      </c>
    </row>
    <row r="38" spans="1:24" ht="24.75" customHeight="1">
      <c r="A38" s="46" t="s">
        <v>241</v>
      </c>
      <c r="B38" s="4" t="s">
        <v>24</v>
      </c>
      <c r="C38" s="9">
        <v>1000000000</v>
      </c>
      <c r="D38" s="9">
        <v>0</v>
      </c>
      <c r="E38" s="9">
        <v>0</v>
      </c>
      <c r="F38" s="9">
        <v>0</v>
      </c>
      <c r="G38" s="9">
        <v>10589800</v>
      </c>
      <c r="H38" s="9">
        <v>0</v>
      </c>
      <c r="I38" s="9">
        <v>0</v>
      </c>
      <c r="J38" s="9">
        <v>0</v>
      </c>
      <c r="K38" s="9">
        <v>10589800</v>
      </c>
      <c r="L38" s="9">
        <f t="shared" si="2"/>
        <v>989410200</v>
      </c>
      <c r="M38" s="9">
        <v>86939000</v>
      </c>
      <c r="N38" s="9">
        <v>989410200</v>
      </c>
      <c r="O38" s="9">
        <f>(L38-N38)</f>
        <v>0</v>
      </c>
      <c r="P38" s="9">
        <v>86939000</v>
      </c>
      <c r="Q38" s="9">
        <v>989410200</v>
      </c>
      <c r="R38" s="9">
        <f>N38-Q38</f>
        <v>0</v>
      </c>
      <c r="S38" s="9">
        <v>86939000</v>
      </c>
      <c r="T38" s="9">
        <v>989410200</v>
      </c>
      <c r="U38" s="9">
        <v>92990800</v>
      </c>
      <c r="V38" s="9">
        <v>902471200</v>
      </c>
      <c r="W38" s="9">
        <f>T38-V38</f>
        <v>86939000</v>
      </c>
      <c r="X38" s="47">
        <f>L38-Q38</f>
        <v>0</v>
      </c>
    </row>
    <row r="39" spans="1:24" ht="24.75" customHeight="1">
      <c r="A39" s="46" t="s">
        <v>242</v>
      </c>
      <c r="B39" s="4" t="s">
        <v>25</v>
      </c>
      <c r="C39" s="9">
        <v>1580000000</v>
      </c>
      <c r="D39" s="9">
        <v>0</v>
      </c>
      <c r="E39" s="9">
        <v>0</v>
      </c>
      <c r="F39" s="9">
        <v>0</v>
      </c>
      <c r="G39" s="9">
        <v>116655092</v>
      </c>
      <c r="H39" s="9">
        <v>0</v>
      </c>
      <c r="I39" s="9">
        <v>0</v>
      </c>
      <c r="J39" s="9">
        <v>0</v>
      </c>
      <c r="K39" s="9">
        <v>116655092</v>
      </c>
      <c r="L39" s="9">
        <f t="shared" si="2"/>
        <v>1463344908</v>
      </c>
      <c r="M39" s="9">
        <v>130859100</v>
      </c>
      <c r="N39" s="9">
        <v>1463344908</v>
      </c>
      <c r="O39" s="9">
        <f>(L39-N39)</f>
        <v>0</v>
      </c>
      <c r="P39" s="9">
        <v>130859100</v>
      </c>
      <c r="Q39" s="9">
        <v>1463344908</v>
      </c>
      <c r="R39" s="9">
        <f>N39-Q39</f>
        <v>0</v>
      </c>
      <c r="S39" s="9">
        <v>130859100</v>
      </c>
      <c r="T39" s="9">
        <v>1463344908</v>
      </c>
      <c r="U39" s="9">
        <v>119815500</v>
      </c>
      <c r="V39" s="9">
        <v>1332485808</v>
      </c>
      <c r="W39" s="9">
        <f>T39-V39</f>
        <v>130859100</v>
      </c>
      <c r="X39" s="47">
        <f>L39-Q39</f>
        <v>0</v>
      </c>
    </row>
    <row r="40" spans="1:24" ht="24.75" customHeight="1">
      <c r="A40" s="46" t="s">
        <v>243</v>
      </c>
      <c r="B40" s="4" t="s">
        <v>26</v>
      </c>
      <c r="C40" s="9">
        <v>530000000</v>
      </c>
      <c r="D40" s="9">
        <v>0</v>
      </c>
      <c r="E40" s="9">
        <v>0</v>
      </c>
      <c r="F40" s="9">
        <v>10715600</v>
      </c>
      <c r="G40" s="9">
        <v>0</v>
      </c>
      <c r="H40" s="9">
        <v>0</v>
      </c>
      <c r="I40" s="9">
        <v>0</v>
      </c>
      <c r="J40" s="9">
        <v>10715600</v>
      </c>
      <c r="K40" s="9">
        <v>0</v>
      </c>
      <c r="L40" s="9">
        <f t="shared" si="2"/>
        <v>540715600</v>
      </c>
      <c r="M40" s="9">
        <v>51634000</v>
      </c>
      <c r="N40" s="9">
        <v>540715600</v>
      </c>
      <c r="O40" s="9">
        <f>(L40-N40)</f>
        <v>0</v>
      </c>
      <c r="P40" s="9">
        <v>51634000</v>
      </c>
      <c r="Q40" s="9">
        <v>540715600</v>
      </c>
      <c r="R40" s="9">
        <f>N40-Q40</f>
        <v>0</v>
      </c>
      <c r="S40" s="9">
        <v>51634000</v>
      </c>
      <c r="T40" s="9">
        <v>540715600</v>
      </c>
      <c r="U40" s="9">
        <v>42861200</v>
      </c>
      <c r="V40" s="9">
        <v>489081600</v>
      </c>
      <c r="W40" s="9">
        <f>T40-V40</f>
        <v>51634000</v>
      </c>
      <c r="X40" s="47">
        <f>L40-Q40</f>
        <v>0</v>
      </c>
    </row>
    <row r="41" spans="1:24" ht="24.75" customHeight="1">
      <c r="A41" s="44" t="s">
        <v>244</v>
      </c>
      <c r="B41" s="2" t="s">
        <v>27</v>
      </c>
      <c r="C41" s="8">
        <f>SUM(C42:C49)</f>
        <v>6120000000</v>
      </c>
      <c r="D41" s="8">
        <f aca="true" t="shared" si="30" ref="D41:K41">SUM(D42:D49)</f>
        <v>0</v>
      </c>
      <c r="E41" s="8">
        <f t="shared" si="30"/>
        <v>0</v>
      </c>
      <c r="F41" s="8">
        <f t="shared" si="30"/>
        <v>111200</v>
      </c>
      <c r="G41" s="8">
        <f t="shared" si="30"/>
        <v>285433390</v>
      </c>
      <c r="H41" s="8">
        <f t="shared" si="30"/>
        <v>0</v>
      </c>
      <c r="I41" s="8">
        <f t="shared" si="30"/>
        <v>0</v>
      </c>
      <c r="J41" s="8">
        <f t="shared" si="30"/>
        <v>111200</v>
      </c>
      <c r="K41" s="8">
        <f t="shared" si="30"/>
        <v>285433390</v>
      </c>
      <c r="L41" s="8">
        <f t="shared" si="2"/>
        <v>5834677810</v>
      </c>
      <c r="M41" s="8">
        <f aca="true" t="shared" si="31" ref="M41:X41">SUM(M42:M49)</f>
        <v>610983914</v>
      </c>
      <c r="N41" s="8">
        <f t="shared" si="31"/>
        <v>5834677810</v>
      </c>
      <c r="O41" s="8">
        <f t="shared" si="31"/>
        <v>0</v>
      </c>
      <c r="P41" s="8">
        <f t="shared" si="31"/>
        <v>610983914</v>
      </c>
      <c r="Q41" s="8">
        <f t="shared" si="31"/>
        <v>5834677810</v>
      </c>
      <c r="R41" s="8">
        <f t="shared" si="31"/>
        <v>0</v>
      </c>
      <c r="S41" s="8">
        <f t="shared" si="31"/>
        <v>610983914</v>
      </c>
      <c r="T41" s="8">
        <f t="shared" si="31"/>
        <v>5834677810</v>
      </c>
      <c r="U41" s="8">
        <f t="shared" si="31"/>
        <v>803273485</v>
      </c>
      <c r="V41" s="8">
        <f t="shared" si="31"/>
        <v>5505763268</v>
      </c>
      <c r="W41" s="8">
        <f t="shared" si="31"/>
        <v>328914542</v>
      </c>
      <c r="X41" s="45">
        <f t="shared" si="31"/>
        <v>0</v>
      </c>
    </row>
    <row r="42" spans="1:24" ht="24.75" customHeight="1">
      <c r="A42" s="46" t="s">
        <v>245</v>
      </c>
      <c r="B42" s="4" t="s">
        <v>28</v>
      </c>
      <c r="C42" s="9">
        <v>125000000</v>
      </c>
      <c r="D42" s="9">
        <v>0</v>
      </c>
      <c r="E42" s="9">
        <v>0</v>
      </c>
      <c r="F42" s="9">
        <v>0</v>
      </c>
      <c r="G42" s="9">
        <v>1183100</v>
      </c>
      <c r="H42" s="9">
        <v>0</v>
      </c>
      <c r="I42" s="9">
        <v>0</v>
      </c>
      <c r="J42" s="9">
        <v>0</v>
      </c>
      <c r="K42" s="9">
        <v>1183100</v>
      </c>
      <c r="L42" s="9">
        <f t="shared" si="2"/>
        <v>123816900</v>
      </c>
      <c r="M42" s="9">
        <v>10879800</v>
      </c>
      <c r="N42" s="9">
        <v>123816900</v>
      </c>
      <c r="O42" s="9">
        <f aca="true" t="shared" si="32" ref="O42:O51">(L42-N42)</f>
        <v>0</v>
      </c>
      <c r="P42" s="9">
        <v>10879800</v>
      </c>
      <c r="Q42" s="9">
        <v>123816900</v>
      </c>
      <c r="R42" s="9">
        <f aca="true" t="shared" si="33" ref="R42:R51">N42-Q42</f>
        <v>0</v>
      </c>
      <c r="S42" s="9">
        <v>10879800</v>
      </c>
      <c r="T42" s="9">
        <v>123816900</v>
      </c>
      <c r="U42" s="9">
        <v>11639350</v>
      </c>
      <c r="V42" s="9">
        <v>112937100</v>
      </c>
      <c r="W42" s="9">
        <f aca="true" t="shared" si="34" ref="W42:W49">T42-V42</f>
        <v>10879800</v>
      </c>
      <c r="X42" s="47">
        <f aca="true" t="shared" si="35" ref="X42:X49">L42-Q42</f>
        <v>0</v>
      </c>
    </row>
    <row r="43" spans="1:24" ht="24.75" customHeight="1">
      <c r="A43" s="46" t="s">
        <v>246</v>
      </c>
      <c r="B43" s="4" t="s">
        <v>29</v>
      </c>
      <c r="C43" s="9">
        <v>750000000</v>
      </c>
      <c r="D43" s="9">
        <v>0</v>
      </c>
      <c r="E43" s="9">
        <v>0</v>
      </c>
      <c r="F43" s="9">
        <v>0</v>
      </c>
      <c r="G43" s="9">
        <v>7936300</v>
      </c>
      <c r="H43" s="9">
        <v>0</v>
      </c>
      <c r="I43" s="9">
        <v>0</v>
      </c>
      <c r="J43" s="9">
        <v>0</v>
      </c>
      <c r="K43" s="9">
        <v>7936300</v>
      </c>
      <c r="L43" s="9">
        <f t="shared" si="2"/>
        <v>742063700</v>
      </c>
      <c r="M43" s="9">
        <v>65200300</v>
      </c>
      <c r="N43" s="9">
        <v>742063700</v>
      </c>
      <c r="O43" s="9">
        <f t="shared" si="32"/>
        <v>0</v>
      </c>
      <c r="P43" s="9">
        <v>65200300</v>
      </c>
      <c r="Q43" s="9">
        <v>742063700</v>
      </c>
      <c r="R43" s="9">
        <f t="shared" si="33"/>
        <v>0</v>
      </c>
      <c r="S43" s="9">
        <v>65200300</v>
      </c>
      <c r="T43" s="9">
        <v>742063700</v>
      </c>
      <c r="U43" s="9">
        <v>69731200</v>
      </c>
      <c r="V43" s="9">
        <v>676863400</v>
      </c>
      <c r="W43" s="9">
        <f t="shared" si="34"/>
        <v>65200300</v>
      </c>
      <c r="X43" s="47">
        <f t="shared" si="35"/>
        <v>0</v>
      </c>
    </row>
    <row r="44" spans="1:24" ht="24.75" customHeight="1">
      <c r="A44" s="46" t="s">
        <v>247</v>
      </c>
      <c r="B44" s="4" t="s">
        <v>30</v>
      </c>
      <c r="C44" s="9">
        <v>250000000</v>
      </c>
      <c r="D44" s="9">
        <v>0</v>
      </c>
      <c r="E44" s="9">
        <v>0</v>
      </c>
      <c r="F44" s="9">
        <v>0</v>
      </c>
      <c r="G44" s="9">
        <v>2758800</v>
      </c>
      <c r="H44" s="9">
        <v>0</v>
      </c>
      <c r="I44" s="9">
        <v>0</v>
      </c>
      <c r="J44" s="9">
        <v>0</v>
      </c>
      <c r="K44" s="9">
        <v>2758800</v>
      </c>
      <c r="L44" s="9">
        <f t="shared" si="2"/>
        <v>247241200</v>
      </c>
      <c r="M44" s="9">
        <v>21720800</v>
      </c>
      <c r="N44" s="9">
        <v>247241200</v>
      </c>
      <c r="O44" s="9">
        <f t="shared" si="32"/>
        <v>0</v>
      </c>
      <c r="P44" s="9">
        <v>21720800</v>
      </c>
      <c r="Q44" s="9">
        <v>247241200</v>
      </c>
      <c r="R44" s="9">
        <f t="shared" si="33"/>
        <v>0</v>
      </c>
      <c r="S44" s="9">
        <v>21720800</v>
      </c>
      <c r="T44" s="9">
        <v>247241200</v>
      </c>
      <c r="U44" s="9">
        <v>23223000</v>
      </c>
      <c r="V44" s="9">
        <v>225520400</v>
      </c>
      <c r="W44" s="9">
        <f t="shared" si="34"/>
        <v>21720800</v>
      </c>
      <c r="X44" s="47">
        <f t="shared" si="35"/>
        <v>0</v>
      </c>
    </row>
    <row r="45" spans="1:24" ht="24.75" customHeight="1">
      <c r="A45" s="46" t="s">
        <v>248</v>
      </c>
      <c r="B45" s="4" t="s">
        <v>31</v>
      </c>
      <c r="C45" s="9">
        <v>125000000</v>
      </c>
      <c r="D45" s="9">
        <v>0</v>
      </c>
      <c r="E45" s="9">
        <v>0</v>
      </c>
      <c r="F45" s="9">
        <v>0</v>
      </c>
      <c r="G45" s="9">
        <v>1183100</v>
      </c>
      <c r="H45" s="9">
        <v>0</v>
      </c>
      <c r="I45" s="9">
        <v>0</v>
      </c>
      <c r="J45" s="9">
        <v>0</v>
      </c>
      <c r="K45" s="9">
        <v>1183100</v>
      </c>
      <c r="L45" s="9">
        <f t="shared" si="2"/>
        <v>123816900</v>
      </c>
      <c r="M45" s="9">
        <v>10879800</v>
      </c>
      <c r="N45" s="9">
        <v>123816900</v>
      </c>
      <c r="O45" s="9">
        <f t="shared" si="32"/>
        <v>0</v>
      </c>
      <c r="P45" s="9">
        <v>10879800</v>
      </c>
      <c r="Q45" s="9">
        <v>123816900</v>
      </c>
      <c r="R45" s="9">
        <f t="shared" si="33"/>
        <v>0</v>
      </c>
      <c r="S45" s="9">
        <v>10879800</v>
      </c>
      <c r="T45" s="9">
        <v>123816900</v>
      </c>
      <c r="U45" s="9">
        <v>11639350</v>
      </c>
      <c r="V45" s="9">
        <v>112937100</v>
      </c>
      <c r="W45" s="9">
        <f t="shared" si="34"/>
        <v>10879800</v>
      </c>
      <c r="X45" s="47">
        <f t="shared" si="35"/>
        <v>0</v>
      </c>
    </row>
    <row r="46" spans="1:24" ht="24.75" customHeight="1">
      <c r="A46" s="46" t="s">
        <v>249</v>
      </c>
      <c r="B46" s="4" t="s">
        <v>32</v>
      </c>
      <c r="C46" s="9">
        <v>2200000000</v>
      </c>
      <c r="D46" s="9">
        <v>0</v>
      </c>
      <c r="E46" s="9">
        <v>0</v>
      </c>
      <c r="F46" s="9">
        <v>0</v>
      </c>
      <c r="G46" s="9">
        <v>104118588</v>
      </c>
      <c r="H46" s="9">
        <v>0</v>
      </c>
      <c r="I46" s="9">
        <v>0</v>
      </c>
      <c r="J46" s="9">
        <v>0</v>
      </c>
      <c r="K46" s="9">
        <v>104118588</v>
      </c>
      <c r="L46" s="9">
        <f t="shared" si="2"/>
        <v>2095881412</v>
      </c>
      <c r="M46" s="9">
        <v>282069372</v>
      </c>
      <c r="N46" s="9">
        <v>2095881412</v>
      </c>
      <c r="O46" s="9">
        <f t="shared" si="32"/>
        <v>0</v>
      </c>
      <c r="P46" s="9">
        <v>282069372</v>
      </c>
      <c r="Q46" s="9">
        <v>2095881412</v>
      </c>
      <c r="R46" s="9">
        <f t="shared" si="33"/>
        <v>0</v>
      </c>
      <c r="S46" s="9">
        <v>282069372</v>
      </c>
      <c r="T46" s="9">
        <v>2095881412</v>
      </c>
      <c r="U46" s="9">
        <v>473270185</v>
      </c>
      <c r="V46" s="9">
        <v>2095881412</v>
      </c>
      <c r="W46" s="9">
        <f t="shared" si="34"/>
        <v>0</v>
      </c>
      <c r="X46" s="47">
        <f t="shared" si="35"/>
        <v>0</v>
      </c>
    </row>
    <row r="47" spans="1:24" ht="24.75" customHeight="1">
      <c r="A47" s="46" t="s">
        <v>250</v>
      </c>
      <c r="B47" s="4" t="s">
        <v>33</v>
      </c>
      <c r="C47" s="9">
        <v>350000000</v>
      </c>
      <c r="D47" s="9">
        <v>0</v>
      </c>
      <c r="E47" s="9">
        <v>0</v>
      </c>
      <c r="F47" s="9">
        <v>111200</v>
      </c>
      <c r="G47" s="9">
        <v>0</v>
      </c>
      <c r="H47" s="9">
        <v>0</v>
      </c>
      <c r="I47" s="9">
        <v>0</v>
      </c>
      <c r="J47" s="9">
        <v>111200</v>
      </c>
      <c r="K47" s="9">
        <v>0</v>
      </c>
      <c r="L47" s="9">
        <f t="shared" si="2"/>
        <v>350111200</v>
      </c>
      <c r="M47" s="9">
        <v>32485600</v>
      </c>
      <c r="N47" s="9">
        <v>350111200</v>
      </c>
      <c r="O47" s="9">
        <f t="shared" si="32"/>
        <v>0</v>
      </c>
      <c r="P47" s="9">
        <v>32485600</v>
      </c>
      <c r="Q47" s="9">
        <v>350111200</v>
      </c>
      <c r="R47" s="9">
        <f t="shared" si="33"/>
        <v>0</v>
      </c>
      <c r="S47" s="9">
        <v>32485600</v>
      </c>
      <c r="T47" s="9">
        <v>350111200</v>
      </c>
      <c r="U47" s="9">
        <v>31471100</v>
      </c>
      <c r="V47" s="9">
        <v>317625600</v>
      </c>
      <c r="W47" s="9">
        <f t="shared" si="34"/>
        <v>32485600</v>
      </c>
      <c r="X47" s="47">
        <f t="shared" si="35"/>
        <v>0</v>
      </c>
    </row>
    <row r="48" spans="1:24" ht="24.75" customHeight="1">
      <c r="A48" s="46" t="s">
        <v>251</v>
      </c>
      <c r="B48" s="4" t="s">
        <v>34</v>
      </c>
      <c r="C48" s="9">
        <v>2180000000</v>
      </c>
      <c r="D48" s="9">
        <v>0</v>
      </c>
      <c r="E48" s="9">
        <v>0</v>
      </c>
      <c r="F48" s="9">
        <v>0</v>
      </c>
      <c r="G48" s="9">
        <v>162913200</v>
      </c>
      <c r="H48" s="9">
        <v>0</v>
      </c>
      <c r="I48" s="9">
        <v>0</v>
      </c>
      <c r="J48" s="9">
        <v>0</v>
      </c>
      <c r="K48" s="9">
        <v>162913200</v>
      </c>
      <c r="L48" s="9">
        <f t="shared" si="2"/>
        <v>2017086800</v>
      </c>
      <c r="M48" s="9">
        <v>178602000</v>
      </c>
      <c r="N48" s="9">
        <v>2017086800</v>
      </c>
      <c r="O48" s="9">
        <f t="shared" si="32"/>
        <v>0</v>
      </c>
      <c r="P48" s="9">
        <v>178602000</v>
      </c>
      <c r="Q48" s="9">
        <v>2017086800</v>
      </c>
      <c r="R48" s="9">
        <f t="shared" si="33"/>
        <v>0</v>
      </c>
      <c r="S48" s="9">
        <v>178602000</v>
      </c>
      <c r="T48" s="9">
        <v>2017086800</v>
      </c>
      <c r="U48" s="9">
        <v>170533200</v>
      </c>
      <c r="V48" s="9">
        <v>1838484800</v>
      </c>
      <c r="W48" s="9">
        <f t="shared" si="34"/>
        <v>178602000</v>
      </c>
      <c r="X48" s="47">
        <f t="shared" si="35"/>
        <v>0</v>
      </c>
    </row>
    <row r="49" spans="1:24" ht="24.75" customHeight="1">
      <c r="A49" s="46" t="s">
        <v>252</v>
      </c>
      <c r="B49" s="4" t="s">
        <v>35</v>
      </c>
      <c r="C49" s="9">
        <v>140000000</v>
      </c>
      <c r="D49" s="9">
        <v>0</v>
      </c>
      <c r="E49" s="9">
        <v>0</v>
      </c>
      <c r="F49" s="9">
        <v>0</v>
      </c>
      <c r="G49" s="9">
        <v>5340302</v>
      </c>
      <c r="H49" s="9">
        <v>0</v>
      </c>
      <c r="I49" s="9">
        <v>0</v>
      </c>
      <c r="J49" s="9">
        <v>0</v>
      </c>
      <c r="K49" s="9">
        <v>5340302</v>
      </c>
      <c r="L49" s="9">
        <f t="shared" si="2"/>
        <v>134659698</v>
      </c>
      <c r="M49" s="9">
        <v>9146242</v>
      </c>
      <c r="N49" s="9">
        <v>134659698</v>
      </c>
      <c r="O49" s="9">
        <f t="shared" si="32"/>
        <v>0</v>
      </c>
      <c r="P49" s="9">
        <v>9146242</v>
      </c>
      <c r="Q49" s="9">
        <v>134659698</v>
      </c>
      <c r="R49" s="9">
        <f t="shared" si="33"/>
        <v>0</v>
      </c>
      <c r="S49" s="9">
        <v>9146242</v>
      </c>
      <c r="T49" s="9">
        <v>134659698</v>
      </c>
      <c r="U49" s="9">
        <v>11766100</v>
      </c>
      <c r="V49" s="9">
        <v>125513456</v>
      </c>
      <c r="W49" s="9">
        <f t="shared" si="34"/>
        <v>9146242</v>
      </c>
      <c r="X49" s="47">
        <f t="shared" si="35"/>
        <v>0</v>
      </c>
    </row>
    <row r="50" spans="1:24" ht="24.75" customHeight="1">
      <c r="A50" s="44" t="s">
        <v>253</v>
      </c>
      <c r="B50" s="2" t="s">
        <v>254</v>
      </c>
      <c r="C50" s="8">
        <f>C51</f>
        <v>1000</v>
      </c>
      <c r="D50" s="8">
        <f aca="true" t="shared" si="36" ref="D50:K50">D51</f>
        <v>0</v>
      </c>
      <c r="E50" s="8">
        <f t="shared" si="36"/>
        <v>0</v>
      </c>
      <c r="F50" s="8">
        <f t="shared" si="36"/>
        <v>0</v>
      </c>
      <c r="G50" s="8">
        <f t="shared" si="36"/>
        <v>0</v>
      </c>
      <c r="H50" s="8">
        <f t="shared" si="36"/>
        <v>0</v>
      </c>
      <c r="I50" s="8">
        <f t="shared" si="36"/>
        <v>0</v>
      </c>
      <c r="J50" s="8">
        <f t="shared" si="36"/>
        <v>0</v>
      </c>
      <c r="K50" s="8">
        <f t="shared" si="36"/>
        <v>1000</v>
      </c>
      <c r="L50" s="8">
        <f t="shared" si="2"/>
        <v>0</v>
      </c>
      <c r="M50" s="8">
        <f aca="true" t="shared" si="37" ref="M50:X50">M51</f>
        <v>0</v>
      </c>
      <c r="N50" s="8">
        <f t="shared" si="37"/>
        <v>0</v>
      </c>
      <c r="O50" s="8">
        <f t="shared" si="37"/>
        <v>0</v>
      </c>
      <c r="P50" s="8">
        <f t="shared" si="37"/>
        <v>0</v>
      </c>
      <c r="Q50" s="8">
        <f t="shared" si="37"/>
        <v>0</v>
      </c>
      <c r="R50" s="8">
        <f t="shared" si="37"/>
        <v>0</v>
      </c>
      <c r="S50" s="8">
        <f t="shared" si="37"/>
        <v>0</v>
      </c>
      <c r="T50" s="8">
        <f t="shared" si="37"/>
        <v>0</v>
      </c>
      <c r="U50" s="8">
        <f t="shared" si="37"/>
        <v>0</v>
      </c>
      <c r="V50" s="8">
        <f t="shared" si="37"/>
        <v>0</v>
      </c>
      <c r="W50" s="8">
        <f t="shared" si="37"/>
        <v>0</v>
      </c>
      <c r="X50" s="45">
        <f t="shared" si="37"/>
        <v>0</v>
      </c>
    </row>
    <row r="51" spans="1:24" ht="24.75" customHeight="1">
      <c r="A51" s="46" t="s">
        <v>255</v>
      </c>
      <c r="B51" s="4" t="s">
        <v>36</v>
      </c>
      <c r="C51" s="9">
        <v>1000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1000</v>
      </c>
      <c r="L51" s="9">
        <f t="shared" si="2"/>
        <v>0</v>
      </c>
      <c r="M51" s="9">
        <v>0</v>
      </c>
      <c r="N51" s="9">
        <v>0</v>
      </c>
      <c r="O51" s="9">
        <f t="shared" si="32"/>
        <v>0</v>
      </c>
      <c r="P51" s="9">
        <v>0</v>
      </c>
      <c r="Q51" s="9">
        <v>0</v>
      </c>
      <c r="R51" s="9">
        <f t="shared" si="33"/>
        <v>0</v>
      </c>
      <c r="S51" s="9">
        <v>0</v>
      </c>
      <c r="T51" s="9">
        <v>0</v>
      </c>
      <c r="U51" s="9">
        <v>0</v>
      </c>
      <c r="V51" s="9">
        <v>0</v>
      </c>
      <c r="W51" s="9">
        <f>T51-V51</f>
        <v>0</v>
      </c>
      <c r="X51" s="47">
        <f>L51-Q51</f>
        <v>0</v>
      </c>
    </row>
    <row r="52" spans="1:24" ht="24.75" customHeight="1">
      <c r="A52" s="44" t="s">
        <v>256</v>
      </c>
      <c r="B52" s="2" t="s">
        <v>37</v>
      </c>
      <c r="C52" s="8">
        <f>SUM(C53+C55)</f>
        <v>930000000</v>
      </c>
      <c r="D52" s="8">
        <f aca="true" t="shared" si="38" ref="D52:K52">SUM(D53+D55)</f>
        <v>0</v>
      </c>
      <c r="E52" s="8">
        <f t="shared" si="38"/>
        <v>0</v>
      </c>
      <c r="F52" s="8">
        <f t="shared" si="38"/>
        <v>0</v>
      </c>
      <c r="G52" s="8">
        <f t="shared" si="38"/>
        <v>852172000</v>
      </c>
      <c r="H52" s="8">
        <f t="shared" si="38"/>
        <v>0</v>
      </c>
      <c r="I52" s="8">
        <f t="shared" si="38"/>
        <v>0</v>
      </c>
      <c r="J52" s="8">
        <f t="shared" si="38"/>
        <v>0</v>
      </c>
      <c r="K52" s="8">
        <f t="shared" si="38"/>
        <v>852172000</v>
      </c>
      <c r="L52" s="8">
        <f t="shared" si="2"/>
        <v>77828000</v>
      </c>
      <c r="M52" s="8">
        <f aca="true" t="shared" si="39" ref="M52:X52">SUM(M53+M55)</f>
        <v>-619440000</v>
      </c>
      <c r="N52" s="8">
        <f t="shared" si="39"/>
        <v>0</v>
      </c>
      <c r="O52" s="8">
        <f t="shared" si="39"/>
        <v>77828000</v>
      </c>
      <c r="P52" s="8">
        <f t="shared" si="39"/>
        <v>0</v>
      </c>
      <c r="Q52" s="8">
        <f t="shared" si="39"/>
        <v>0</v>
      </c>
      <c r="R52" s="8">
        <f t="shared" si="39"/>
        <v>0</v>
      </c>
      <c r="S52" s="8">
        <f t="shared" si="39"/>
        <v>0</v>
      </c>
      <c r="T52" s="8">
        <f t="shared" si="39"/>
        <v>0</v>
      </c>
      <c r="U52" s="8">
        <f t="shared" si="39"/>
        <v>0</v>
      </c>
      <c r="V52" s="8">
        <f t="shared" si="39"/>
        <v>0</v>
      </c>
      <c r="W52" s="8">
        <f t="shared" si="39"/>
        <v>0</v>
      </c>
      <c r="X52" s="45">
        <f t="shared" si="39"/>
        <v>77828000</v>
      </c>
    </row>
    <row r="53" spans="1:24" ht="24.75" customHeight="1">
      <c r="A53" s="44" t="s">
        <v>257</v>
      </c>
      <c r="B53" s="2" t="s">
        <v>38</v>
      </c>
      <c r="C53" s="8">
        <f>SUM(C54)</f>
        <v>900000000</v>
      </c>
      <c r="D53" s="8">
        <f aca="true" t="shared" si="40" ref="D53:K53">SUM(D54)</f>
        <v>0</v>
      </c>
      <c r="E53" s="8">
        <f t="shared" si="40"/>
        <v>0</v>
      </c>
      <c r="F53" s="8">
        <f t="shared" si="40"/>
        <v>0</v>
      </c>
      <c r="G53" s="8">
        <f t="shared" si="40"/>
        <v>822172000</v>
      </c>
      <c r="H53" s="8">
        <f t="shared" si="40"/>
        <v>0</v>
      </c>
      <c r="I53" s="8">
        <f t="shared" si="40"/>
        <v>0</v>
      </c>
      <c r="J53" s="8">
        <f t="shared" si="40"/>
        <v>0</v>
      </c>
      <c r="K53" s="8">
        <f t="shared" si="40"/>
        <v>822172000</v>
      </c>
      <c r="L53" s="8">
        <f t="shared" si="2"/>
        <v>77828000</v>
      </c>
      <c r="M53" s="8">
        <f aca="true" t="shared" si="41" ref="M53:X53">SUM(M54)</f>
        <v>-619440000</v>
      </c>
      <c r="N53" s="8">
        <f t="shared" si="41"/>
        <v>0</v>
      </c>
      <c r="O53" s="8">
        <f t="shared" si="41"/>
        <v>77828000</v>
      </c>
      <c r="P53" s="8">
        <f t="shared" si="41"/>
        <v>0</v>
      </c>
      <c r="Q53" s="8">
        <f t="shared" si="41"/>
        <v>0</v>
      </c>
      <c r="R53" s="8">
        <f t="shared" si="41"/>
        <v>0</v>
      </c>
      <c r="S53" s="8">
        <f t="shared" si="41"/>
        <v>0</v>
      </c>
      <c r="T53" s="8">
        <f t="shared" si="41"/>
        <v>0</v>
      </c>
      <c r="U53" s="8">
        <f t="shared" si="41"/>
        <v>0</v>
      </c>
      <c r="V53" s="8">
        <f t="shared" si="41"/>
        <v>0</v>
      </c>
      <c r="W53" s="8">
        <f t="shared" si="41"/>
        <v>0</v>
      </c>
      <c r="X53" s="45">
        <f t="shared" si="41"/>
        <v>77828000</v>
      </c>
    </row>
    <row r="54" spans="1:24" ht="24.75" customHeight="1">
      <c r="A54" s="46" t="s">
        <v>258</v>
      </c>
      <c r="B54" s="4" t="s">
        <v>39</v>
      </c>
      <c r="C54" s="9">
        <v>900000000</v>
      </c>
      <c r="D54" s="9">
        <v>0</v>
      </c>
      <c r="E54" s="9">
        <v>0</v>
      </c>
      <c r="F54" s="9">
        <v>0</v>
      </c>
      <c r="G54" s="9">
        <v>822172000</v>
      </c>
      <c r="H54" s="9">
        <v>0</v>
      </c>
      <c r="I54" s="9">
        <v>0</v>
      </c>
      <c r="J54" s="9">
        <v>0</v>
      </c>
      <c r="K54" s="9">
        <v>822172000</v>
      </c>
      <c r="L54" s="9">
        <f t="shared" si="2"/>
        <v>77828000</v>
      </c>
      <c r="M54" s="9">
        <v>-619440000</v>
      </c>
      <c r="N54" s="9">
        <v>0</v>
      </c>
      <c r="O54" s="9">
        <f>(L54-N54)</f>
        <v>77828000</v>
      </c>
      <c r="P54" s="9">
        <v>0</v>
      </c>
      <c r="Q54" s="9">
        <v>0</v>
      </c>
      <c r="R54" s="9">
        <f>N54-Q54</f>
        <v>0</v>
      </c>
      <c r="S54" s="9">
        <v>0</v>
      </c>
      <c r="T54" s="9">
        <v>0</v>
      </c>
      <c r="U54" s="9">
        <v>0</v>
      </c>
      <c r="V54" s="9">
        <v>0</v>
      </c>
      <c r="W54" s="9">
        <f>T54-V54</f>
        <v>0</v>
      </c>
      <c r="X54" s="47">
        <f>L54-Q54</f>
        <v>77828000</v>
      </c>
    </row>
    <row r="55" spans="1:24" ht="24.75" customHeight="1">
      <c r="A55" s="44" t="s">
        <v>259</v>
      </c>
      <c r="B55" s="2" t="s">
        <v>40</v>
      </c>
      <c r="C55" s="8">
        <f>SUM(C56:C57)</f>
        <v>30000000</v>
      </c>
      <c r="D55" s="8">
        <f aca="true" t="shared" si="42" ref="D55:K55">SUM(D56:D57)</f>
        <v>0</v>
      </c>
      <c r="E55" s="8">
        <f t="shared" si="42"/>
        <v>0</v>
      </c>
      <c r="F55" s="8">
        <f t="shared" si="42"/>
        <v>0</v>
      </c>
      <c r="G55" s="8">
        <f t="shared" si="42"/>
        <v>30000000</v>
      </c>
      <c r="H55" s="8">
        <f t="shared" si="42"/>
        <v>0</v>
      </c>
      <c r="I55" s="8">
        <f t="shared" si="42"/>
        <v>0</v>
      </c>
      <c r="J55" s="8">
        <f t="shared" si="42"/>
        <v>0</v>
      </c>
      <c r="K55" s="8">
        <f t="shared" si="42"/>
        <v>30000000</v>
      </c>
      <c r="L55" s="8">
        <f t="shared" si="2"/>
        <v>0</v>
      </c>
      <c r="M55" s="8">
        <f aca="true" t="shared" si="43" ref="M55:X55">SUM(M56:M57)</f>
        <v>0</v>
      </c>
      <c r="N55" s="8">
        <f t="shared" si="43"/>
        <v>0</v>
      </c>
      <c r="O55" s="8">
        <f t="shared" si="43"/>
        <v>0</v>
      </c>
      <c r="P55" s="8">
        <f t="shared" si="43"/>
        <v>0</v>
      </c>
      <c r="Q55" s="8">
        <f t="shared" si="43"/>
        <v>0</v>
      </c>
      <c r="R55" s="8">
        <f t="shared" si="43"/>
        <v>0</v>
      </c>
      <c r="S55" s="8">
        <f t="shared" si="43"/>
        <v>0</v>
      </c>
      <c r="T55" s="8">
        <f t="shared" si="43"/>
        <v>0</v>
      </c>
      <c r="U55" s="8">
        <f t="shared" si="43"/>
        <v>0</v>
      </c>
      <c r="V55" s="8">
        <f t="shared" si="43"/>
        <v>0</v>
      </c>
      <c r="W55" s="8">
        <f t="shared" si="43"/>
        <v>0</v>
      </c>
      <c r="X55" s="45">
        <f t="shared" si="43"/>
        <v>0</v>
      </c>
    </row>
    <row r="56" spans="1:24" ht="24.75" customHeight="1">
      <c r="A56" s="46" t="s">
        <v>260</v>
      </c>
      <c r="B56" s="4" t="s">
        <v>41</v>
      </c>
      <c r="C56" s="9">
        <v>10000000</v>
      </c>
      <c r="D56" s="9">
        <v>0</v>
      </c>
      <c r="E56" s="9">
        <v>0</v>
      </c>
      <c r="F56" s="9">
        <v>0</v>
      </c>
      <c r="G56" s="9">
        <v>10000000</v>
      </c>
      <c r="H56" s="9">
        <v>0</v>
      </c>
      <c r="I56" s="9">
        <v>0</v>
      </c>
      <c r="J56" s="9">
        <v>0</v>
      </c>
      <c r="K56" s="9">
        <v>10000000</v>
      </c>
      <c r="L56" s="9">
        <f t="shared" si="2"/>
        <v>0</v>
      </c>
      <c r="M56" s="9">
        <v>0</v>
      </c>
      <c r="N56" s="9">
        <v>0</v>
      </c>
      <c r="O56" s="9">
        <f>(L56-N56)</f>
        <v>0</v>
      </c>
      <c r="P56" s="9">
        <v>0</v>
      </c>
      <c r="Q56" s="9">
        <v>0</v>
      </c>
      <c r="R56" s="9">
        <f aca="true" t="shared" si="44" ref="R56:R61">N56-Q56</f>
        <v>0</v>
      </c>
      <c r="S56" s="9">
        <v>0</v>
      </c>
      <c r="T56" s="9">
        <v>0</v>
      </c>
      <c r="U56" s="9">
        <v>0</v>
      </c>
      <c r="V56" s="9">
        <v>0</v>
      </c>
      <c r="W56" s="9">
        <f>T56-V56</f>
        <v>0</v>
      </c>
      <c r="X56" s="47">
        <f>L56-Q56</f>
        <v>0</v>
      </c>
    </row>
    <row r="57" spans="1:24" ht="24.75" customHeight="1">
      <c r="A57" s="46" t="s">
        <v>261</v>
      </c>
      <c r="B57" s="4" t="s">
        <v>42</v>
      </c>
      <c r="C57" s="9">
        <v>20000000</v>
      </c>
      <c r="D57" s="9">
        <v>0</v>
      </c>
      <c r="E57" s="9">
        <v>0</v>
      </c>
      <c r="F57" s="9">
        <v>0</v>
      </c>
      <c r="G57" s="9">
        <v>20000000</v>
      </c>
      <c r="H57" s="9">
        <v>0</v>
      </c>
      <c r="I57" s="9">
        <v>0</v>
      </c>
      <c r="J57" s="9">
        <v>0</v>
      </c>
      <c r="K57" s="9">
        <v>20000000</v>
      </c>
      <c r="L57" s="9">
        <f t="shared" si="2"/>
        <v>0</v>
      </c>
      <c r="M57" s="9">
        <v>0</v>
      </c>
      <c r="N57" s="9">
        <v>0</v>
      </c>
      <c r="O57" s="9">
        <f>(L57-N57)</f>
        <v>0</v>
      </c>
      <c r="P57" s="9">
        <v>0</v>
      </c>
      <c r="Q57" s="9">
        <v>0</v>
      </c>
      <c r="R57" s="9">
        <f t="shared" si="44"/>
        <v>0</v>
      </c>
      <c r="S57" s="9">
        <v>0</v>
      </c>
      <c r="T57" s="9">
        <v>0</v>
      </c>
      <c r="U57" s="9">
        <v>0</v>
      </c>
      <c r="V57" s="9">
        <v>0</v>
      </c>
      <c r="W57" s="9">
        <f>T57-V57</f>
        <v>0</v>
      </c>
      <c r="X57" s="47">
        <f>L57-Q57</f>
        <v>0</v>
      </c>
    </row>
    <row r="58" spans="1:24" ht="24.75" customHeight="1">
      <c r="A58" s="44" t="s">
        <v>262</v>
      </c>
      <c r="B58" s="2" t="s">
        <v>43</v>
      </c>
      <c r="C58" s="8">
        <f>SUM(C59)</f>
        <v>20000000</v>
      </c>
      <c r="D58" s="8">
        <f aca="true" t="shared" si="45" ref="D58:K58">SUM(D59)</f>
        <v>0</v>
      </c>
      <c r="E58" s="8">
        <f t="shared" si="45"/>
        <v>0</v>
      </c>
      <c r="F58" s="8">
        <f t="shared" si="45"/>
        <v>100000000</v>
      </c>
      <c r="G58" s="8">
        <f t="shared" si="45"/>
        <v>617887</v>
      </c>
      <c r="H58" s="8">
        <f t="shared" si="45"/>
        <v>0</v>
      </c>
      <c r="I58" s="8">
        <f t="shared" si="45"/>
        <v>0</v>
      </c>
      <c r="J58" s="8">
        <f t="shared" si="45"/>
        <v>100000000</v>
      </c>
      <c r="K58" s="8">
        <f t="shared" si="45"/>
        <v>617887</v>
      </c>
      <c r="L58" s="8">
        <f t="shared" si="2"/>
        <v>119382113</v>
      </c>
      <c r="M58" s="8">
        <f aca="true" t="shared" si="46" ref="M58:X58">SUM(M59)</f>
        <v>85239944</v>
      </c>
      <c r="N58" s="8">
        <f t="shared" si="46"/>
        <v>85755644</v>
      </c>
      <c r="O58" s="8">
        <f t="shared" si="46"/>
        <v>33626469</v>
      </c>
      <c r="P58" s="8">
        <f t="shared" si="46"/>
        <v>85239944</v>
      </c>
      <c r="Q58" s="8">
        <f t="shared" si="46"/>
        <v>85755644</v>
      </c>
      <c r="R58" s="8">
        <f t="shared" si="46"/>
        <v>0</v>
      </c>
      <c r="S58" s="8">
        <f t="shared" si="46"/>
        <v>85239944</v>
      </c>
      <c r="T58" s="8">
        <f t="shared" si="46"/>
        <v>85755644</v>
      </c>
      <c r="U58" s="8">
        <f t="shared" si="46"/>
        <v>85239944</v>
      </c>
      <c r="V58" s="8">
        <f t="shared" si="46"/>
        <v>85755644</v>
      </c>
      <c r="W58" s="8">
        <f t="shared" si="46"/>
        <v>0</v>
      </c>
      <c r="X58" s="45">
        <f t="shared" si="46"/>
        <v>33626469</v>
      </c>
    </row>
    <row r="59" spans="1:24" ht="24.75" customHeight="1">
      <c r="A59" s="46" t="s">
        <v>263</v>
      </c>
      <c r="B59" s="3" t="s">
        <v>44</v>
      </c>
      <c r="C59" s="9">
        <v>20000000</v>
      </c>
      <c r="D59" s="9">
        <v>0</v>
      </c>
      <c r="E59" s="9">
        <v>0</v>
      </c>
      <c r="F59" s="9">
        <v>100000000</v>
      </c>
      <c r="G59" s="9">
        <v>617887</v>
      </c>
      <c r="H59" s="9">
        <v>0</v>
      </c>
      <c r="I59" s="9">
        <v>0</v>
      </c>
      <c r="J59" s="9">
        <v>100000000</v>
      </c>
      <c r="K59" s="9">
        <v>617887</v>
      </c>
      <c r="L59" s="9">
        <f t="shared" si="2"/>
        <v>119382113</v>
      </c>
      <c r="M59" s="9">
        <v>85239944</v>
      </c>
      <c r="N59" s="9">
        <v>85755644</v>
      </c>
      <c r="O59" s="9">
        <f>(L59-N59)</f>
        <v>33626469</v>
      </c>
      <c r="P59" s="9">
        <v>85239944</v>
      </c>
      <c r="Q59" s="9">
        <v>85755644</v>
      </c>
      <c r="R59" s="9">
        <f t="shared" si="44"/>
        <v>0</v>
      </c>
      <c r="S59" s="9">
        <v>85239944</v>
      </c>
      <c r="T59" s="9">
        <v>85755644</v>
      </c>
      <c r="U59" s="9">
        <v>85239944</v>
      </c>
      <c r="V59" s="9">
        <v>85755644</v>
      </c>
      <c r="W59" s="9">
        <f>T59-V59</f>
        <v>0</v>
      </c>
      <c r="X59" s="47">
        <f>L59-Q59</f>
        <v>33626469</v>
      </c>
    </row>
    <row r="60" spans="1:24" ht="24.75" customHeight="1">
      <c r="A60" s="44" t="s">
        <v>264</v>
      </c>
      <c r="B60" s="2" t="s">
        <v>45</v>
      </c>
      <c r="C60" s="8">
        <f aca="true" t="shared" si="47" ref="C60:X60">SUM(C61:C61)</f>
        <v>450000000</v>
      </c>
      <c r="D60" s="8">
        <f t="shared" si="47"/>
        <v>0</v>
      </c>
      <c r="E60" s="8">
        <f t="shared" si="47"/>
        <v>0</v>
      </c>
      <c r="F60" s="8">
        <f t="shared" si="47"/>
        <v>0</v>
      </c>
      <c r="G60" s="8">
        <f t="shared" si="47"/>
        <v>141046017</v>
      </c>
      <c r="H60" s="8">
        <f t="shared" si="47"/>
        <v>0</v>
      </c>
      <c r="I60" s="8">
        <f t="shared" si="47"/>
        <v>0</v>
      </c>
      <c r="J60" s="8">
        <f t="shared" si="47"/>
        <v>90000000</v>
      </c>
      <c r="K60" s="8">
        <f t="shared" si="47"/>
        <v>141046017</v>
      </c>
      <c r="L60" s="8">
        <f t="shared" si="2"/>
        <v>398953983</v>
      </c>
      <c r="M60" s="8">
        <f t="shared" si="47"/>
        <v>-42368596</v>
      </c>
      <c r="N60" s="8">
        <f t="shared" si="47"/>
        <v>356585387</v>
      </c>
      <c r="O60" s="8">
        <f t="shared" si="47"/>
        <v>42368596</v>
      </c>
      <c r="P60" s="8">
        <f t="shared" si="47"/>
        <v>-36692600</v>
      </c>
      <c r="Q60" s="8">
        <f t="shared" si="47"/>
        <v>356585387</v>
      </c>
      <c r="R60" s="8">
        <f t="shared" si="47"/>
        <v>0</v>
      </c>
      <c r="S60" s="8">
        <f t="shared" si="47"/>
        <v>68398467</v>
      </c>
      <c r="T60" s="8">
        <f t="shared" si="47"/>
        <v>345262053</v>
      </c>
      <c r="U60" s="8">
        <f t="shared" si="47"/>
        <v>70978466</v>
      </c>
      <c r="V60" s="8">
        <f t="shared" si="47"/>
        <v>345262053</v>
      </c>
      <c r="W60" s="8">
        <f t="shared" si="47"/>
        <v>0</v>
      </c>
      <c r="X60" s="45">
        <f t="shared" si="47"/>
        <v>42368596</v>
      </c>
    </row>
    <row r="61" spans="1:24" ht="24.75" customHeight="1">
      <c r="A61" s="46" t="s">
        <v>265</v>
      </c>
      <c r="B61" s="4" t="s">
        <v>46</v>
      </c>
      <c r="C61" s="9">
        <v>450000000</v>
      </c>
      <c r="D61" s="9">
        <v>0</v>
      </c>
      <c r="E61" s="9">
        <v>0</v>
      </c>
      <c r="F61" s="9">
        <v>0</v>
      </c>
      <c r="G61" s="9">
        <v>141046017</v>
      </c>
      <c r="H61" s="9">
        <v>0</v>
      </c>
      <c r="I61" s="9">
        <v>0</v>
      </c>
      <c r="J61" s="9">
        <v>90000000</v>
      </c>
      <c r="K61" s="9">
        <v>141046017</v>
      </c>
      <c r="L61" s="9">
        <f t="shared" si="2"/>
        <v>398953983</v>
      </c>
      <c r="M61" s="9">
        <v>-42368596</v>
      </c>
      <c r="N61" s="9">
        <v>356585387</v>
      </c>
      <c r="O61" s="9">
        <f>(L61-N61)</f>
        <v>42368596</v>
      </c>
      <c r="P61" s="9">
        <v>-36692600</v>
      </c>
      <c r="Q61" s="9">
        <v>356585387</v>
      </c>
      <c r="R61" s="9">
        <f t="shared" si="44"/>
        <v>0</v>
      </c>
      <c r="S61" s="9">
        <v>68398467</v>
      </c>
      <c r="T61" s="9">
        <v>345262053</v>
      </c>
      <c r="U61" s="9">
        <v>70978466</v>
      </c>
      <c r="V61" s="9">
        <v>345262053</v>
      </c>
      <c r="W61" s="9">
        <f>T61-V61</f>
        <v>0</v>
      </c>
      <c r="X61" s="47">
        <f>L61-Q61</f>
        <v>42368596</v>
      </c>
    </row>
    <row r="62" spans="1:24" ht="48.75" customHeight="1">
      <c r="A62" s="44" t="s">
        <v>566</v>
      </c>
      <c r="B62" s="2" t="s">
        <v>86</v>
      </c>
      <c r="C62" s="8">
        <f>SUM(C63)</f>
        <v>273753221178</v>
      </c>
      <c r="D62" s="8">
        <f aca="true" t="shared" si="48" ref="D62:K62">SUM(D63)</f>
        <v>2537243434</v>
      </c>
      <c r="E62" s="8">
        <f t="shared" si="48"/>
        <v>0</v>
      </c>
      <c r="F62" s="8">
        <f t="shared" si="48"/>
        <v>21288072158</v>
      </c>
      <c r="G62" s="8">
        <f t="shared" si="48"/>
        <v>6488358685</v>
      </c>
      <c r="H62" s="8">
        <f t="shared" si="48"/>
        <v>2537243434</v>
      </c>
      <c r="I62" s="8">
        <f t="shared" si="48"/>
        <v>0</v>
      </c>
      <c r="J62" s="8">
        <f t="shared" si="48"/>
        <v>33502824002</v>
      </c>
      <c r="K62" s="8">
        <f t="shared" si="48"/>
        <v>18476700675</v>
      </c>
      <c r="L62" s="8">
        <f t="shared" si="2"/>
        <v>291316587939</v>
      </c>
      <c r="M62" s="8">
        <f aca="true" t="shared" si="49" ref="M62:X62">SUM(M63)</f>
        <v>39002529738</v>
      </c>
      <c r="N62" s="8">
        <f t="shared" si="49"/>
        <v>289137550884</v>
      </c>
      <c r="O62" s="8">
        <f t="shared" si="49"/>
        <v>2179037055</v>
      </c>
      <c r="P62" s="8">
        <f t="shared" si="49"/>
        <v>39885753738</v>
      </c>
      <c r="Q62" s="8">
        <f t="shared" si="49"/>
        <v>289137550884</v>
      </c>
      <c r="R62" s="8">
        <f t="shared" si="49"/>
        <v>0</v>
      </c>
      <c r="S62" s="8">
        <f t="shared" si="49"/>
        <v>39882240050</v>
      </c>
      <c r="T62" s="8">
        <f t="shared" si="49"/>
        <v>289124537196</v>
      </c>
      <c r="U62" s="8">
        <f t="shared" si="49"/>
        <v>40684545020</v>
      </c>
      <c r="V62" s="8">
        <f t="shared" si="49"/>
        <v>287592383666</v>
      </c>
      <c r="W62" s="8">
        <f t="shared" si="49"/>
        <v>1532153530</v>
      </c>
      <c r="X62" s="45">
        <f t="shared" si="49"/>
        <v>2179037055</v>
      </c>
    </row>
    <row r="63" spans="1:24" ht="24.75" customHeight="1">
      <c r="A63" s="44" t="s">
        <v>266</v>
      </c>
      <c r="B63" s="2" t="s">
        <v>3</v>
      </c>
      <c r="C63" s="8">
        <f>SUM(C64+C93+C99+C101)</f>
        <v>273753221178</v>
      </c>
      <c r="D63" s="8">
        <f aca="true" t="shared" si="50" ref="D63:K63">SUM(D64+D93+D99+D101)</f>
        <v>2537243434</v>
      </c>
      <c r="E63" s="8">
        <f t="shared" si="50"/>
        <v>0</v>
      </c>
      <c r="F63" s="8">
        <f t="shared" si="50"/>
        <v>21288072158</v>
      </c>
      <c r="G63" s="8">
        <f t="shared" si="50"/>
        <v>6488358685</v>
      </c>
      <c r="H63" s="8">
        <f t="shared" si="50"/>
        <v>2537243434</v>
      </c>
      <c r="I63" s="8">
        <f t="shared" si="50"/>
        <v>0</v>
      </c>
      <c r="J63" s="8">
        <f t="shared" si="50"/>
        <v>33502824002</v>
      </c>
      <c r="K63" s="8">
        <f t="shared" si="50"/>
        <v>18476700675</v>
      </c>
      <c r="L63" s="8">
        <f t="shared" si="2"/>
        <v>291316587939</v>
      </c>
      <c r="M63" s="8">
        <f aca="true" t="shared" si="51" ref="M63:X63">SUM(M64+M93+M99+M101)</f>
        <v>39002529738</v>
      </c>
      <c r="N63" s="8">
        <f t="shared" si="51"/>
        <v>289137550884</v>
      </c>
      <c r="O63" s="8">
        <f t="shared" si="51"/>
        <v>2179037055</v>
      </c>
      <c r="P63" s="8">
        <f t="shared" si="51"/>
        <v>39885753738</v>
      </c>
      <c r="Q63" s="8">
        <f t="shared" si="51"/>
        <v>289137550884</v>
      </c>
      <c r="R63" s="8">
        <f t="shared" si="51"/>
        <v>0</v>
      </c>
      <c r="S63" s="8">
        <f t="shared" si="51"/>
        <v>39882240050</v>
      </c>
      <c r="T63" s="8">
        <f t="shared" si="51"/>
        <v>289124537196</v>
      </c>
      <c r="U63" s="8">
        <f t="shared" si="51"/>
        <v>40684545020</v>
      </c>
      <c r="V63" s="8">
        <f t="shared" si="51"/>
        <v>287592383666</v>
      </c>
      <c r="W63" s="8">
        <f t="shared" si="51"/>
        <v>1532153530</v>
      </c>
      <c r="X63" s="45">
        <f t="shared" si="51"/>
        <v>2179037055</v>
      </c>
    </row>
    <row r="64" spans="1:24" ht="24.75" customHeight="1">
      <c r="A64" s="44" t="s">
        <v>267</v>
      </c>
      <c r="B64" s="2" t="s">
        <v>4</v>
      </c>
      <c r="C64" s="8">
        <f>SUM(C65+C81+C91)</f>
        <v>272298221178</v>
      </c>
      <c r="D64" s="8">
        <f aca="true" t="shared" si="52" ref="D64:K64">SUM(D65+D81+D91)</f>
        <v>2537243434</v>
      </c>
      <c r="E64" s="8">
        <f t="shared" si="52"/>
        <v>0</v>
      </c>
      <c r="F64" s="8">
        <f t="shared" si="52"/>
        <v>21288072158</v>
      </c>
      <c r="G64" s="8">
        <f t="shared" si="52"/>
        <v>5885065245</v>
      </c>
      <c r="H64" s="8">
        <f t="shared" si="52"/>
        <v>2537243434</v>
      </c>
      <c r="I64" s="8">
        <f t="shared" si="52"/>
        <v>0</v>
      </c>
      <c r="J64" s="8">
        <f t="shared" si="52"/>
        <v>33502824002</v>
      </c>
      <c r="K64" s="8">
        <f t="shared" si="52"/>
        <v>17873407235</v>
      </c>
      <c r="L64" s="8">
        <f t="shared" si="2"/>
        <v>290464881379</v>
      </c>
      <c r="M64" s="8">
        <f aca="true" t="shared" si="53" ref="M64:X64">SUM(M65+M81+M91)</f>
        <v>39885589698</v>
      </c>
      <c r="N64" s="8">
        <f t="shared" si="53"/>
        <v>289031517888</v>
      </c>
      <c r="O64" s="8">
        <f t="shared" si="53"/>
        <v>1433363491</v>
      </c>
      <c r="P64" s="8">
        <f t="shared" si="53"/>
        <v>39885589698</v>
      </c>
      <c r="Q64" s="8">
        <f t="shared" si="53"/>
        <v>289031517888</v>
      </c>
      <c r="R64" s="8">
        <f t="shared" si="53"/>
        <v>0</v>
      </c>
      <c r="S64" s="8">
        <f t="shared" si="53"/>
        <v>39881023398</v>
      </c>
      <c r="T64" s="8">
        <f t="shared" si="53"/>
        <v>289026951588</v>
      </c>
      <c r="U64" s="8">
        <f t="shared" si="53"/>
        <v>40683328368</v>
      </c>
      <c r="V64" s="8">
        <f t="shared" si="53"/>
        <v>287494798058</v>
      </c>
      <c r="W64" s="8">
        <f t="shared" si="53"/>
        <v>1532153530</v>
      </c>
      <c r="X64" s="45">
        <f t="shared" si="53"/>
        <v>1433363491</v>
      </c>
    </row>
    <row r="65" spans="1:24" ht="24.75" customHeight="1">
      <c r="A65" s="44" t="s">
        <v>268</v>
      </c>
      <c r="B65" s="2" t="s">
        <v>5</v>
      </c>
      <c r="C65" s="8">
        <f>SUM(C66+C70+C72)</f>
        <v>216548221178</v>
      </c>
      <c r="D65" s="8">
        <f aca="true" t="shared" si="54" ref="D65:K65">SUM(D66+D70+D72)</f>
        <v>1096224006</v>
      </c>
      <c r="E65" s="8">
        <f t="shared" si="54"/>
        <v>0</v>
      </c>
      <c r="F65" s="8">
        <f t="shared" si="54"/>
        <v>20568222339</v>
      </c>
      <c r="G65" s="8">
        <f t="shared" si="54"/>
        <v>3198270172</v>
      </c>
      <c r="H65" s="8">
        <f t="shared" si="54"/>
        <v>1096224006</v>
      </c>
      <c r="I65" s="8">
        <f t="shared" si="54"/>
        <v>0</v>
      </c>
      <c r="J65" s="8">
        <f t="shared" si="54"/>
        <v>32782974183</v>
      </c>
      <c r="K65" s="8">
        <f t="shared" si="54"/>
        <v>15073407235</v>
      </c>
      <c r="L65" s="8">
        <f t="shared" si="2"/>
        <v>235354012132</v>
      </c>
      <c r="M65" s="8">
        <f aca="true" t="shared" si="55" ref="M65:X65">SUM(M66+M70+M72)</f>
        <v>34146073863</v>
      </c>
      <c r="N65" s="8">
        <f t="shared" si="55"/>
        <v>234042247063</v>
      </c>
      <c r="O65" s="8">
        <f t="shared" si="55"/>
        <v>1311765069</v>
      </c>
      <c r="P65" s="8">
        <f t="shared" si="55"/>
        <v>34146073863</v>
      </c>
      <c r="Q65" s="8">
        <f t="shared" si="55"/>
        <v>234042247063</v>
      </c>
      <c r="R65" s="8">
        <f t="shared" si="55"/>
        <v>0</v>
      </c>
      <c r="S65" s="8">
        <f t="shared" si="55"/>
        <v>34146073863</v>
      </c>
      <c r="T65" s="8">
        <f t="shared" si="55"/>
        <v>234042247063</v>
      </c>
      <c r="U65" s="8">
        <f t="shared" si="55"/>
        <v>34146073863</v>
      </c>
      <c r="V65" s="8">
        <f t="shared" si="55"/>
        <v>234042247063</v>
      </c>
      <c r="W65" s="8">
        <f t="shared" si="55"/>
        <v>0</v>
      </c>
      <c r="X65" s="45">
        <f t="shared" si="55"/>
        <v>1311765069</v>
      </c>
    </row>
    <row r="66" spans="1:24" ht="24.75" customHeight="1">
      <c r="A66" s="44" t="s">
        <v>269</v>
      </c>
      <c r="B66" s="2" t="s">
        <v>6</v>
      </c>
      <c r="C66" s="8">
        <f>SUM(C67:C69)</f>
        <v>177122921178</v>
      </c>
      <c r="D66" s="8">
        <f aca="true" t="shared" si="56" ref="D66:K66">SUM(D67:D69)</f>
        <v>1096224006</v>
      </c>
      <c r="E66" s="8">
        <f t="shared" si="56"/>
        <v>0</v>
      </c>
      <c r="F66" s="8">
        <f t="shared" si="56"/>
        <v>15361089208</v>
      </c>
      <c r="G66" s="8">
        <f t="shared" si="56"/>
        <v>14786925</v>
      </c>
      <c r="H66" s="8">
        <f t="shared" si="56"/>
        <v>1096224006</v>
      </c>
      <c r="I66" s="8">
        <f t="shared" si="56"/>
        <v>0</v>
      </c>
      <c r="J66" s="8">
        <f t="shared" si="56"/>
        <v>20416141052</v>
      </c>
      <c r="K66" s="8">
        <f t="shared" si="56"/>
        <v>3514786925</v>
      </c>
      <c r="L66" s="8">
        <f t="shared" si="2"/>
        <v>195120499311</v>
      </c>
      <c r="M66" s="8">
        <f aca="true" t="shared" si="57" ref="M66:X66">SUM(M67:M69)</f>
        <v>16306085447</v>
      </c>
      <c r="N66" s="8">
        <f t="shared" si="57"/>
        <v>193808734242</v>
      </c>
      <c r="O66" s="8">
        <f t="shared" si="57"/>
        <v>1311765069</v>
      </c>
      <c r="P66" s="8">
        <f t="shared" si="57"/>
        <v>16306085447</v>
      </c>
      <c r="Q66" s="8">
        <f t="shared" si="57"/>
        <v>193808734242</v>
      </c>
      <c r="R66" s="8">
        <f t="shared" si="57"/>
        <v>0</v>
      </c>
      <c r="S66" s="8">
        <f t="shared" si="57"/>
        <v>16306085447</v>
      </c>
      <c r="T66" s="8">
        <f t="shared" si="57"/>
        <v>193808734242</v>
      </c>
      <c r="U66" s="8">
        <f t="shared" si="57"/>
        <v>16306085447</v>
      </c>
      <c r="V66" s="8">
        <f t="shared" si="57"/>
        <v>193808734242</v>
      </c>
      <c r="W66" s="8">
        <f t="shared" si="57"/>
        <v>0</v>
      </c>
      <c r="X66" s="45">
        <f t="shared" si="57"/>
        <v>1311765069</v>
      </c>
    </row>
    <row r="67" spans="1:24" ht="24.75" customHeight="1">
      <c r="A67" s="46" t="s">
        <v>270</v>
      </c>
      <c r="B67" s="4" t="s">
        <v>7</v>
      </c>
      <c r="C67" s="9">
        <v>162962921178</v>
      </c>
      <c r="D67" s="9">
        <v>1096224006</v>
      </c>
      <c r="E67" s="9">
        <v>0</v>
      </c>
      <c r="F67" s="9">
        <v>13665465364</v>
      </c>
      <c r="G67" s="9">
        <v>0</v>
      </c>
      <c r="H67" s="9">
        <v>1096224006</v>
      </c>
      <c r="I67" s="9">
        <v>0</v>
      </c>
      <c r="J67" s="9">
        <v>18720517208</v>
      </c>
      <c r="K67" s="9">
        <v>3500000000</v>
      </c>
      <c r="L67" s="9">
        <f t="shared" si="2"/>
        <v>179279662392</v>
      </c>
      <c r="M67" s="9">
        <v>14982249889</v>
      </c>
      <c r="N67" s="9">
        <v>179279662392</v>
      </c>
      <c r="O67" s="9">
        <f>(L67-N67)</f>
        <v>0</v>
      </c>
      <c r="P67" s="9">
        <v>14982249889</v>
      </c>
      <c r="Q67" s="9">
        <v>179279662392</v>
      </c>
      <c r="R67" s="9">
        <f>N67-Q67</f>
        <v>0</v>
      </c>
      <c r="S67" s="9">
        <v>14982249889</v>
      </c>
      <c r="T67" s="9">
        <v>179279662392</v>
      </c>
      <c r="U67" s="9">
        <v>14982249889</v>
      </c>
      <c r="V67" s="9">
        <v>179279662392</v>
      </c>
      <c r="W67" s="9">
        <f>T67-V67</f>
        <v>0</v>
      </c>
      <c r="X67" s="47">
        <f>L67-Q67</f>
        <v>0</v>
      </c>
    </row>
    <row r="68" spans="1:24" ht="24.75" customHeight="1">
      <c r="A68" s="46" t="s">
        <v>145</v>
      </c>
      <c r="B68" s="3" t="s">
        <v>146</v>
      </c>
      <c r="C68" s="9">
        <v>14000000000</v>
      </c>
      <c r="D68" s="9">
        <v>0</v>
      </c>
      <c r="E68" s="9">
        <v>0</v>
      </c>
      <c r="F68" s="9">
        <v>1695623844</v>
      </c>
      <c r="G68" s="9">
        <v>0</v>
      </c>
      <c r="H68" s="9">
        <v>0</v>
      </c>
      <c r="I68" s="9">
        <v>0</v>
      </c>
      <c r="J68" s="9">
        <v>1695623844</v>
      </c>
      <c r="K68" s="9">
        <v>0</v>
      </c>
      <c r="L68" s="9">
        <f t="shared" si="2"/>
        <v>15695623844</v>
      </c>
      <c r="M68" s="9">
        <v>1311264295</v>
      </c>
      <c r="N68" s="9">
        <v>14383858775</v>
      </c>
      <c r="O68" s="9">
        <f>(L68-N68)</f>
        <v>1311765069</v>
      </c>
      <c r="P68" s="9">
        <v>1311264295</v>
      </c>
      <c r="Q68" s="9">
        <v>14383858775</v>
      </c>
      <c r="R68" s="9">
        <f>N68-Q68</f>
        <v>0</v>
      </c>
      <c r="S68" s="9">
        <v>1311264295</v>
      </c>
      <c r="T68" s="9">
        <v>14383858775</v>
      </c>
      <c r="U68" s="9">
        <v>1311264295</v>
      </c>
      <c r="V68" s="9">
        <v>14383858775</v>
      </c>
      <c r="W68" s="9">
        <f>T68-V68</f>
        <v>0</v>
      </c>
      <c r="X68" s="47">
        <f>L68-Q68</f>
        <v>1311765069</v>
      </c>
    </row>
    <row r="69" spans="1:24" ht="24.75" customHeight="1">
      <c r="A69" s="46" t="s">
        <v>271</v>
      </c>
      <c r="B69" s="4" t="s">
        <v>47</v>
      </c>
      <c r="C69" s="9">
        <v>160000000</v>
      </c>
      <c r="D69" s="9">
        <v>0</v>
      </c>
      <c r="E69" s="9">
        <v>0</v>
      </c>
      <c r="F69" s="9">
        <v>0</v>
      </c>
      <c r="G69" s="9">
        <v>14786925</v>
      </c>
      <c r="H69" s="9">
        <v>0</v>
      </c>
      <c r="I69" s="9">
        <v>0</v>
      </c>
      <c r="J69" s="9">
        <v>0</v>
      </c>
      <c r="K69" s="9">
        <v>14786925</v>
      </c>
      <c r="L69" s="9">
        <f t="shared" si="2"/>
        <v>145213075</v>
      </c>
      <c r="M69" s="9">
        <v>12571263</v>
      </c>
      <c r="N69" s="9">
        <v>145213075</v>
      </c>
      <c r="O69" s="9">
        <f>(L69-N69)</f>
        <v>0</v>
      </c>
      <c r="P69" s="9">
        <v>12571263</v>
      </c>
      <c r="Q69" s="9">
        <v>145213075</v>
      </c>
      <c r="R69" s="9">
        <f>N69-Q69</f>
        <v>0</v>
      </c>
      <c r="S69" s="9">
        <v>12571263</v>
      </c>
      <c r="T69" s="9">
        <v>145213075</v>
      </c>
      <c r="U69" s="9">
        <v>12571263</v>
      </c>
      <c r="V69" s="9">
        <v>145213075</v>
      </c>
      <c r="W69" s="9">
        <f>T69-V69</f>
        <v>0</v>
      </c>
      <c r="X69" s="47">
        <f>L69-Q69</f>
        <v>0</v>
      </c>
    </row>
    <row r="70" spans="1:24" ht="24.75" customHeight="1">
      <c r="A70" s="44" t="s">
        <v>272</v>
      </c>
      <c r="B70" s="2" t="s">
        <v>9</v>
      </c>
      <c r="C70" s="8">
        <f>SUM(C71)</f>
        <v>2000000000</v>
      </c>
      <c r="D70" s="8">
        <f aca="true" t="shared" si="58" ref="D70:K70">SUM(D71)</f>
        <v>0</v>
      </c>
      <c r="E70" s="8">
        <f t="shared" si="58"/>
        <v>0</v>
      </c>
      <c r="F70" s="8">
        <f t="shared" si="58"/>
        <v>0</v>
      </c>
      <c r="G70" s="8">
        <f t="shared" si="58"/>
        <v>818985141</v>
      </c>
      <c r="H70" s="8">
        <f t="shared" si="58"/>
        <v>0</v>
      </c>
      <c r="I70" s="8">
        <f t="shared" si="58"/>
        <v>0</v>
      </c>
      <c r="J70" s="8">
        <f t="shared" si="58"/>
        <v>0</v>
      </c>
      <c r="K70" s="8">
        <f t="shared" si="58"/>
        <v>818985141</v>
      </c>
      <c r="L70" s="8">
        <f t="shared" si="2"/>
        <v>1181014859</v>
      </c>
      <c r="M70" s="8">
        <f aca="true" t="shared" si="59" ref="M70:X70">SUM(M71)</f>
        <v>109488257</v>
      </c>
      <c r="N70" s="8">
        <f t="shared" si="59"/>
        <v>1181014859</v>
      </c>
      <c r="O70" s="8">
        <f t="shared" si="59"/>
        <v>0</v>
      </c>
      <c r="P70" s="8">
        <f t="shared" si="59"/>
        <v>109488257</v>
      </c>
      <c r="Q70" s="8">
        <f t="shared" si="59"/>
        <v>1181014859</v>
      </c>
      <c r="R70" s="8">
        <f t="shared" si="59"/>
        <v>0</v>
      </c>
      <c r="S70" s="8">
        <f t="shared" si="59"/>
        <v>109488257</v>
      </c>
      <c r="T70" s="8">
        <f t="shared" si="59"/>
        <v>1181014859</v>
      </c>
      <c r="U70" s="8">
        <f t="shared" si="59"/>
        <v>109488257</v>
      </c>
      <c r="V70" s="8">
        <f t="shared" si="59"/>
        <v>1181014859</v>
      </c>
      <c r="W70" s="8">
        <f t="shared" si="59"/>
        <v>0</v>
      </c>
      <c r="X70" s="45">
        <f t="shared" si="59"/>
        <v>0</v>
      </c>
    </row>
    <row r="71" spans="1:24" ht="24.75" customHeight="1">
      <c r="A71" s="46" t="s">
        <v>273</v>
      </c>
      <c r="B71" s="4" t="s">
        <v>10</v>
      </c>
      <c r="C71" s="9">
        <v>2000000000</v>
      </c>
      <c r="D71" s="9">
        <v>0</v>
      </c>
      <c r="E71" s="9">
        <v>0</v>
      </c>
      <c r="F71" s="9">
        <v>0</v>
      </c>
      <c r="G71" s="9">
        <v>818985141</v>
      </c>
      <c r="H71" s="9">
        <v>0</v>
      </c>
      <c r="I71" s="9">
        <v>0</v>
      </c>
      <c r="J71" s="9">
        <v>0</v>
      </c>
      <c r="K71" s="9">
        <v>818985141</v>
      </c>
      <c r="L71" s="9">
        <f t="shared" si="2"/>
        <v>1181014859</v>
      </c>
      <c r="M71" s="9">
        <v>109488257</v>
      </c>
      <c r="N71" s="9">
        <v>1181014859</v>
      </c>
      <c r="O71" s="9">
        <f>(L71-N71)</f>
        <v>0</v>
      </c>
      <c r="P71" s="9">
        <v>109488257</v>
      </c>
      <c r="Q71" s="9">
        <v>1181014859</v>
      </c>
      <c r="R71" s="9">
        <f>N71-Q71</f>
        <v>0</v>
      </c>
      <c r="S71" s="9">
        <v>109488257</v>
      </c>
      <c r="T71" s="9">
        <v>1181014859</v>
      </c>
      <c r="U71" s="9">
        <v>109488257</v>
      </c>
      <c r="V71" s="9">
        <v>1181014859</v>
      </c>
      <c r="W71" s="9">
        <f>T71-V71</f>
        <v>0</v>
      </c>
      <c r="X71" s="47">
        <f>L71-Q71</f>
        <v>0</v>
      </c>
    </row>
    <row r="72" spans="1:24" ht="24.75" customHeight="1">
      <c r="A72" s="44" t="s">
        <v>274</v>
      </c>
      <c r="B72" s="2" t="s">
        <v>13</v>
      </c>
      <c r="C72" s="8">
        <f>SUM(C73:C80)</f>
        <v>37425300000</v>
      </c>
      <c r="D72" s="8">
        <f aca="true" t="shared" si="60" ref="D72:K72">SUM(D73:D80)</f>
        <v>0</v>
      </c>
      <c r="E72" s="8">
        <f t="shared" si="60"/>
        <v>0</v>
      </c>
      <c r="F72" s="8">
        <f t="shared" si="60"/>
        <v>5207133131</v>
      </c>
      <c r="G72" s="8">
        <f t="shared" si="60"/>
        <v>2364498106</v>
      </c>
      <c r="H72" s="8">
        <f t="shared" si="60"/>
        <v>0</v>
      </c>
      <c r="I72" s="8">
        <f t="shared" si="60"/>
        <v>0</v>
      </c>
      <c r="J72" s="8">
        <f t="shared" si="60"/>
        <v>12366833131</v>
      </c>
      <c r="K72" s="8">
        <f t="shared" si="60"/>
        <v>10739635169</v>
      </c>
      <c r="L72" s="8">
        <f t="shared" si="2"/>
        <v>39052497962</v>
      </c>
      <c r="M72" s="8">
        <f aca="true" t="shared" si="61" ref="M72:X72">SUM(M73:M80)</f>
        <v>17730500159</v>
      </c>
      <c r="N72" s="8">
        <f t="shared" si="61"/>
        <v>39052497962</v>
      </c>
      <c r="O72" s="8">
        <f t="shared" si="61"/>
        <v>0</v>
      </c>
      <c r="P72" s="8">
        <f t="shared" si="61"/>
        <v>17730500159</v>
      </c>
      <c r="Q72" s="8">
        <f t="shared" si="61"/>
        <v>39052497962</v>
      </c>
      <c r="R72" s="8">
        <f t="shared" si="61"/>
        <v>0</v>
      </c>
      <c r="S72" s="8">
        <f t="shared" si="61"/>
        <v>17730500159</v>
      </c>
      <c r="T72" s="8">
        <f t="shared" si="61"/>
        <v>39052497962</v>
      </c>
      <c r="U72" s="8">
        <f t="shared" si="61"/>
        <v>17730500159</v>
      </c>
      <c r="V72" s="8">
        <f t="shared" si="61"/>
        <v>39052497962</v>
      </c>
      <c r="W72" s="8">
        <f t="shared" si="61"/>
        <v>0</v>
      </c>
      <c r="X72" s="45">
        <f t="shared" si="61"/>
        <v>0</v>
      </c>
    </row>
    <row r="73" spans="1:24" ht="24.75" customHeight="1">
      <c r="A73" s="46" t="s">
        <v>275</v>
      </c>
      <c r="B73" s="4" t="s">
        <v>14</v>
      </c>
      <c r="C73" s="9">
        <v>1450000000</v>
      </c>
      <c r="D73" s="9">
        <v>0</v>
      </c>
      <c r="E73" s="9">
        <v>0</v>
      </c>
      <c r="F73" s="9">
        <v>0</v>
      </c>
      <c r="G73" s="9">
        <v>175077143</v>
      </c>
      <c r="H73" s="9">
        <v>0</v>
      </c>
      <c r="I73" s="9">
        <v>0</v>
      </c>
      <c r="J73" s="9">
        <v>0</v>
      </c>
      <c r="K73" s="9">
        <v>175077143</v>
      </c>
      <c r="L73" s="9">
        <f t="shared" si="2"/>
        <v>1274922857</v>
      </c>
      <c r="M73" s="9">
        <v>56911928</v>
      </c>
      <c r="N73" s="9">
        <v>1274922857</v>
      </c>
      <c r="O73" s="9">
        <f aca="true" t="shared" si="62" ref="O73:O80">(L73-N73)</f>
        <v>0</v>
      </c>
      <c r="P73" s="9">
        <v>56911928</v>
      </c>
      <c r="Q73" s="9">
        <v>1274922857</v>
      </c>
      <c r="R73" s="9">
        <f aca="true" t="shared" si="63" ref="R73:R80">N73-Q73</f>
        <v>0</v>
      </c>
      <c r="S73" s="9">
        <v>56911928</v>
      </c>
      <c r="T73" s="9">
        <v>1274922857</v>
      </c>
      <c r="U73" s="9">
        <v>56911928</v>
      </c>
      <c r="V73" s="9">
        <v>1274922857</v>
      </c>
      <c r="W73" s="9">
        <f aca="true" t="shared" si="64" ref="W73:W80">T73-V73</f>
        <v>0</v>
      </c>
      <c r="X73" s="47">
        <f aca="true" t="shared" si="65" ref="X73:X80">L73-Q73</f>
        <v>0</v>
      </c>
    </row>
    <row r="74" spans="1:24" ht="24.75" customHeight="1">
      <c r="A74" s="46" t="s">
        <v>276</v>
      </c>
      <c r="B74" s="4" t="s">
        <v>15</v>
      </c>
      <c r="C74" s="9">
        <v>960000000</v>
      </c>
      <c r="D74" s="9">
        <v>0</v>
      </c>
      <c r="E74" s="9">
        <v>0</v>
      </c>
      <c r="F74" s="9">
        <v>0</v>
      </c>
      <c r="G74" s="9">
        <v>189360410</v>
      </c>
      <c r="H74" s="9">
        <v>0</v>
      </c>
      <c r="I74" s="9">
        <v>0</v>
      </c>
      <c r="J74" s="9">
        <v>0</v>
      </c>
      <c r="K74" s="9">
        <v>189360410</v>
      </c>
      <c r="L74" s="9">
        <f t="shared" si="2"/>
        <v>770639590</v>
      </c>
      <c r="M74" s="9">
        <v>33529800</v>
      </c>
      <c r="N74" s="9">
        <v>770639590</v>
      </c>
      <c r="O74" s="9">
        <f t="shared" si="62"/>
        <v>0</v>
      </c>
      <c r="P74" s="9">
        <v>33529800</v>
      </c>
      <c r="Q74" s="9">
        <v>770639590</v>
      </c>
      <c r="R74" s="9">
        <f t="shared" si="63"/>
        <v>0</v>
      </c>
      <c r="S74" s="9">
        <v>33529800</v>
      </c>
      <c r="T74" s="9">
        <v>770639590</v>
      </c>
      <c r="U74" s="9">
        <v>33529800</v>
      </c>
      <c r="V74" s="9">
        <v>770639590</v>
      </c>
      <c r="W74" s="9">
        <f t="shared" si="64"/>
        <v>0</v>
      </c>
      <c r="X74" s="47">
        <f t="shared" si="65"/>
        <v>0</v>
      </c>
    </row>
    <row r="75" spans="1:24" ht="24.75" customHeight="1">
      <c r="A75" s="46" t="s">
        <v>277</v>
      </c>
      <c r="B75" s="4" t="s">
        <v>18</v>
      </c>
      <c r="C75" s="9">
        <v>7900000000</v>
      </c>
      <c r="D75" s="9">
        <v>0</v>
      </c>
      <c r="E75" s="9">
        <v>0</v>
      </c>
      <c r="F75" s="9">
        <v>0</v>
      </c>
      <c r="G75" s="9">
        <v>145268689</v>
      </c>
      <c r="H75" s="9">
        <v>0</v>
      </c>
      <c r="I75" s="9">
        <v>0</v>
      </c>
      <c r="J75" s="9">
        <v>3000000000</v>
      </c>
      <c r="K75" s="9">
        <v>2845268689</v>
      </c>
      <c r="L75" s="9">
        <f aca="true" t="shared" si="66" ref="L75:L138">(C75+H75-I75+J75-K75)</f>
        <v>8054731311</v>
      </c>
      <c r="M75" s="9">
        <v>6181586</v>
      </c>
      <c r="N75" s="9">
        <v>8054731311</v>
      </c>
      <c r="O75" s="9">
        <f t="shared" si="62"/>
        <v>0</v>
      </c>
      <c r="P75" s="9">
        <v>6181586</v>
      </c>
      <c r="Q75" s="9">
        <v>8054731311</v>
      </c>
      <c r="R75" s="9">
        <f t="shared" si="63"/>
        <v>0</v>
      </c>
      <c r="S75" s="9">
        <v>6181586</v>
      </c>
      <c r="T75" s="9">
        <v>8054731311</v>
      </c>
      <c r="U75" s="9">
        <v>6181586</v>
      </c>
      <c r="V75" s="9">
        <v>8054731311</v>
      </c>
      <c r="W75" s="9">
        <f t="shared" si="64"/>
        <v>0</v>
      </c>
      <c r="X75" s="47">
        <f t="shared" si="65"/>
        <v>0</v>
      </c>
    </row>
    <row r="76" spans="1:24" ht="24.75" customHeight="1">
      <c r="A76" s="46" t="s">
        <v>278</v>
      </c>
      <c r="B76" s="4" t="s">
        <v>19</v>
      </c>
      <c r="C76" s="9">
        <v>17000000000</v>
      </c>
      <c r="D76" s="9">
        <v>0</v>
      </c>
      <c r="E76" s="9">
        <v>0</v>
      </c>
      <c r="F76" s="9">
        <v>5207133131</v>
      </c>
      <c r="G76" s="9">
        <v>0</v>
      </c>
      <c r="H76" s="9">
        <v>0</v>
      </c>
      <c r="I76" s="9">
        <v>0</v>
      </c>
      <c r="J76" s="9">
        <v>5207133131</v>
      </c>
      <c r="K76" s="9">
        <v>5015437063</v>
      </c>
      <c r="L76" s="9">
        <f t="shared" si="66"/>
        <v>17191696068</v>
      </c>
      <c r="M76" s="9">
        <v>17066651083</v>
      </c>
      <c r="N76" s="9">
        <v>17191696068</v>
      </c>
      <c r="O76" s="9">
        <f t="shared" si="62"/>
        <v>0</v>
      </c>
      <c r="P76" s="9">
        <v>17066651083</v>
      </c>
      <c r="Q76" s="9">
        <v>17191696068</v>
      </c>
      <c r="R76" s="9">
        <f t="shared" si="63"/>
        <v>0</v>
      </c>
      <c r="S76" s="9">
        <v>17066651083</v>
      </c>
      <c r="T76" s="9">
        <v>17191696068</v>
      </c>
      <c r="U76" s="9">
        <v>17066651083</v>
      </c>
      <c r="V76" s="9">
        <v>17191696068</v>
      </c>
      <c r="W76" s="9">
        <f t="shared" si="64"/>
        <v>0</v>
      </c>
      <c r="X76" s="47">
        <f t="shared" si="65"/>
        <v>0</v>
      </c>
    </row>
    <row r="77" spans="1:24" ht="24.75" customHeight="1">
      <c r="A77" s="46" t="s">
        <v>279</v>
      </c>
      <c r="B77" s="4" t="s">
        <v>48</v>
      </c>
      <c r="C77" s="9">
        <v>300000</v>
      </c>
      <c r="D77" s="9">
        <v>0</v>
      </c>
      <c r="E77" s="9">
        <v>0</v>
      </c>
      <c r="F77" s="9">
        <v>0</v>
      </c>
      <c r="G77" s="9">
        <v>59693087</v>
      </c>
      <c r="H77" s="9">
        <v>0</v>
      </c>
      <c r="I77" s="9">
        <v>0</v>
      </c>
      <c r="J77" s="9">
        <v>659700000</v>
      </c>
      <c r="K77" s="9">
        <v>59693087</v>
      </c>
      <c r="L77" s="9">
        <f t="shared" si="66"/>
        <v>600306913</v>
      </c>
      <c r="M77" s="9">
        <v>27011246</v>
      </c>
      <c r="N77" s="9">
        <v>600306913</v>
      </c>
      <c r="O77" s="9">
        <f t="shared" si="62"/>
        <v>0</v>
      </c>
      <c r="P77" s="9">
        <v>27011246</v>
      </c>
      <c r="Q77" s="9">
        <v>600306913</v>
      </c>
      <c r="R77" s="9">
        <f t="shared" si="63"/>
        <v>0</v>
      </c>
      <c r="S77" s="9">
        <v>27011246</v>
      </c>
      <c r="T77" s="9">
        <v>600306913</v>
      </c>
      <c r="U77" s="9">
        <v>27011246</v>
      </c>
      <c r="V77" s="9">
        <v>600306913</v>
      </c>
      <c r="W77" s="9">
        <f t="shared" si="64"/>
        <v>0</v>
      </c>
      <c r="X77" s="47">
        <f t="shared" si="65"/>
        <v>0</v>
      </c>
    </row>
    <row r="78" spans="1:24" ht="24.75" customHeight="1">
      <c r="A78" s="46" t="s">
        <v>280</v>
      </c>
      <c r="B78" s="4" t="s">
        <v>49</v>
      </c>
      <c r="C78" s="9">
        <v>660000000</v>
      </c>
      <c r="D78" s="9">
        <v>0</v>
      </c>
      <c r="E78" s="9">
        <v>0</v>
      </c>
      <c r="F78" s="9">
        <v>0</v>
      </c>
      <c r="G78" s="9">
        <v>164076</v>
      </c>
      <c r="H78" s="9">
        <v>0</v>
      </c>
      <c r="I78" s="9">
        <v>0</v>
      </c>
      <c r="J78" s="9">
        <v>0</v>
      </c>
      <c r="K78" s="9">
        <v>659864076</v>
      </c>
      <c r="L78" s="9">
        <f t="shared" si="66"/>
        <v>135924</v>
      </c>
      <c r="M78" s="9">
        <v>5952</v>
      </c>
      <c r="N78" s="9">
        <v>135924</v>
      </c>
      <c r="O78" s="9">
        <f t="shared" si="62"/>
        <v>0</v>
      </c>
      <c r="P78" s="9">
        <v>5952</v>
      </c>
      <c r="Q78" s="9">
        <v>135924</v>
      </c>
      <c r="R78" s="9">
        <f t="shared" si="63"/>
        <v>0</v>
      </c>
      <c r="S78" s="9">
        <v>5952</v>
      </c>
      <c r="T78" s="9">
        <v>135924</v>
      </c>
      <c r="U78" s="9">
        <v>5952</v>
      </c>
      <c r="V78" s="9">
        <v>135924</v>
      </c>
      <c r="W78" s="9">
        <f t="shared" si="64"/>
        <v>0</v>
      </c>
      <c r="X78" s="47">
        <f t="shared" si="65"/>
        <v>0</v>
      </c>
    </row>
    <row r="79" spans="1:24" ht="24.75" customHeight="1">
      <c r="A79" s="46" t="s">
        <v>281</v>
      </c>
      <c r="B79" s="4" t="s">
        <v>50</v>
      </c>
      <c r="C79" s="9">
        <v>15000000</v>
      </c>
      <c r="D79" s="9">
        <v>0</v>
      </c>
      <c r="E79" s="9">
        <v>0</v>
      </c>
      <c r="F79" s="9">
        <v>0</v>
      </c>
      <c r="G79" s="9">
        <v>15000000</v>
      </c>
      <c r="H79" s="9">
        <v>0</v>
      </c>
      <c r="I79" s="9">
        <v>0</v>
      </c>
      <c r="J79" s="9">
        <v>0</v>
      </c>
      <c r="K79" s="9">
        <v>15000000</v>
      </c>
      <c r="L79" s="9">
        <f t="shared" si="66"/>
        <v>0</v>
      </c>
      <c r="M79" s="9">
        <v>0</v>
      </c>
      <c r="N79" s="9">
        <v>0</v>
      </c>
      <c r="O79" s="9">
        <f t="shared" si="62"/>
        <v>0</v>
      </c>
      <c r="P79" s="9">
        <v>0</v>
      </c>
      <c r="Q79" s="9">
        <v>0</v>
      </c>
      <c r="R79" s="9">
        <f>N79-Q79</f>
        <v>0</v>
      </c>
      <c r="S79" s="9">
        <v>0</v>
      </c>
      <c r="T79" s="9">
        <v>0</v>
      </c>
      <c r="U79" s="9">
        <v>0</v>
      </c>
      <c r="V79" s="9">
        <v>0</v>
      </c>
      <c r="W79" s="9">
        <f t="shared" si="64"/>
        <v>0</v>
      </c>
      <c r="X79" s="47">
        <f t="shared" si="65"/>
        <v>0</v>
      </c>
    </row>
    <row r="80" spans="1:24" ht="24.75" customHeight="1">
      <c r="A80" s="46" t="s">
        <v>282</v>
      </c>
      <c r="B80" s="4" t="s">
        <v>283</v>
      </c>
      <c r="C80" s="9">
        <v>9440000000</v>
      </c>
      <c r="D80" s="9">
        <v>0</v>
      </c>
      <c r="E80" s="9">
        <v>0</v>
      </c>
      <c r="F80" s="9">
        <v>0</v>
      </c>
      <c r="G80" s="9">
        <v>1779934701</v>
      </c>
      <c r="H80" s="9">
        <v>0</v>
      </c>
      <c r="I80" s="9">
        <v>0</v>
      </c>
      <c r="J80" s="9">
        <v>3500000000</v>
      </c>
      <c r="K80" s="9">
        <v>1779934701</v>
      </c>
      <c r="L80" s="9">
        <f t="shared" si="66"/>
        <v>11160065299</v>
      </c>
      <c r="M80" s="9">
        <v>540208564</v>
      </c>
      <c r="N80" s="9">
        <v>11160065299</v>
      </c>
      <c r="O80" s="9">
        <f t="shared" si="62"/>
        <v>0</v>
      </c>
      <c r="P80" s="9">
        <v>540208564</v>
      </c>
      <c r="Q80" s="9">
        <v>11160065299</v>
      </c>
      <c r="R80" s="9">
        <f t="shared" si="63"/>
        <v>0</v>
      </c>
      <c r="S80" s="9">
        <v>540208564</v>
      </c>
      <c r="T80" s="9">
        <v>11160065299</v>
      </c>
      <c r="U80" s="9">
        <v>540208564</v>
      </c>
      <c r="V80" s="9">
        <v>11160065299</v>
      </c>
      <c r="W80" s="9">
        <f t="shared" si="64"/>
        <v>0</v>
      </c>
      <c r="X80" s="47">
        <f t="shared" si="65"/>
        <v>0</v>
      </c>
    </row>
    <row r="81" spans="1:24" ht="30" customHeight="1">
      <c r="A81" s="44" t="s">
        <v>284</v>
      </c>
      <c r="B81" s="2" t="s">
        <v>22</v>
      </c>
      <c r="C81" s="8">
        <f>SUM(C82+C84)</f>
        <v>52950000000</v>
      </c>
      <c r="D81" s="8">
        <f aca="true" t="shared" si="67" ref="D81:K81">SUM(D82+D84)</f>
        <v>1441019428</v>
      </c>
      <c r="E81" s="8">
        <f t="shared" si="67"/>
        <v>0</v>
      </c>
      <c r="F81" s="8">
        <f t="shared" si="67"/>
        <v>719849819</v>
      </c>
      <c r="G81" s="8">
        <f t="shared" si="67"/>
        <v>0</v>
      </c>
      <c r="H81" s="8">
        <f t="shared" si="67"/>
        <v>1441019428</v>
      </c>
      <c r="I81" s="8">
        <f t="shared" si="67"/>
        <v>0</v>
      </c>
      <c r="J81" s="8">
        <f t="shared" si="67"/>
        <v>719849819</v>
      </c>
      <c r="K81" s="8">
        <f t="shared" si="67"/>
        <v>0</v>
      </c>
      <c r="L81" s="8">
        <f t="shared" si="66"/>
        <v>55110869247</v>
      </c>
      <c r="M81" s="8">
        <f aca="true" t="shared" si="68" ref="M81:X81">SUM(M82+M84)</f>
        <v>5739515835</v>
      </c>
      <c r="N81" s="8">
        <f t="shared" si="68"/>
        <v>54989270825</v>
      </c>
      <c r="O81" s="8">
        <f t="shared" si="68"/>
        <v>121598422</v>
      </c>
      <c r="P81" s="8">
        <f t="shared" si="68"/>
        <v>5739515835</v>
      </c>
      <c r="Q81" s="8">
        <f t="shared" si="68"/>
        <v>54989270825</v>
      </c>
      <c r="R81" s="8">
        <f t="shared" si="68"/>
        <v>0</v>
      </c>
      <c r="S81" s="8">
        <f t="shared" si="68"/>
        <v>5734949535</v>
      </c>
      <c r="T81" s="8">
        <f t="shared" si="68"/>
        <v>54984704525</v>
      </c>
      <c r="U81" s="8">
        <f t="shared" si="68"/>
        <v>6537254505</v>
      </c>
      <c r="V81" s="8">
        <f t="shared" si="68"/>
        <v>53452550995</v>
      </c>
      <c r="W81" s="8">
        <f t="shared" si="68"/>
        <v>1532153530</v>
      </c>
      <c r="X81" s="45">
        <f t="shared" si="68"/>
        <v>121598422</v>
      </c>
    </row>
    <row r="82" spans="1:24" ht="27" customHeight="1">
      <c r="A82" s="44" t="s">
        <v>285</v>
      </c>
      <c r="B82" s="2" t="s">
        <v>23</v>
      </c>
      <c r="C82" s="8">
        <f>SUM(C83)</f>
        <v>8440000000</v>
      </c>
      <c r="D82" s="8">
        <f aca="true" t="shared" si="69" ref="D82:K82">SUM(D83)</f>
        <v>0</v>
      </c>
      <c r="E82" s="8">
        <f t="shared" si="69"/>
        <v>0</v>
      </c>
      <c r="F82" s="8">
        <f t="shared" si="69"/>
        <v>248849160</v>
      </c>
      <c r="G82" s="8">
        <f t="shared" si="69"/>
        <v>0</v>
      </c>
      <c r="H82" s="8">
        <f t="shared" si="69"/>
        <v>0</v>
      </c>
      <c r="I82" s="8">
        <f t="shared" si="69"/>
        <v>0</v>
      </c>
      <c r="J82" s="8">
        <f t="shared" si="69"/>
        <v>248849160</v>
      </c>
      <c r="K82" s="8">
        <f t="shared" si="69"/>
        <v>0</v>
      </c>
      <c r="L82" s="8">
        <f t="shared" si="66"/>
        <v>8688849160</v>
      </c>
      <c r="M82" s="8">
        <f aca="true" t="shared" si="70" ref="M82:X82">SUM(M83)</f>
        <v>683027060</v>
      </c>
      <c r="N82" s="8">
        <f t="shared" si="70"/>
        <v>8688849160</v>
      </c>
      <c r="O82" s="8">
        <f t="shared" si="70"/>
        <v>0</v>
      </c>
      <c r="P82" s="8">
        <f t="shared" si="70"/>
        <v>683027060</v>
      </c>
      <c r="Q82" s="8">
        <f t="shared" si="70"/>
        <v>8688849160</v>
      </c>
      <c r="R82" s="8">
        <f t="shared" si="70"/>
        <v>0</v>
      </c>
      <c r="S82" s="8">
        <f t="shared" si="70"/>
        <v>680994560</v>
      </c>
      <c r="T82" s="8">
        <f t="shared" si="70"/>
        <v>8686816660</v>
      </c>
      <c r="U82" s="8">
        <f t="shared" si="70"/>
        <v>1037501500</v>
      </c>
      <c r="V82" s="8">
        <f t="shared" si="70"/>
        <v>8005822100</v>
      </c>
      <c r="W82" s="8">
        <f t="shared" si="70"/>
        <v>680994560</v>
      </c>
      <c r="X82" s="45">
        <f t="shared" si="70"/>
        <v>0</v>
      </c>
    </row>
    <row r="83" spans="1:24" ht="24.75" customHeight="1">
      <c r="A83" s="46" t="s">
        <v>286</v>
      </c>
      <c r="B83" s="4" t="s">
        <v>24</v>
      </c>
      <c r="C83" s="9">
        <v>8440000000</v>
      </c>
      <c r="D83" s="9">
        <v>0</v>
      </c>
      <c r="E83" s="9">
        <v>0</v>
      </c>
      <c r="F83" s="9">
        <v>248849160</v>
      </c>
      <c r="G83" s="9">
        <v>0</v>
      </c>
      <c r="H83" s="9">
        <v>0</v>
      </c>
      <c r="I83" s="9">
        <v>0</v>
      </c>
      <c r="J83" s="9">
        <v>248849160</v>
      </c>
      <c r="K83" s="9">
        <v>0</v>
      </c>
      <c r="L83" s="9">
        <f t="shared" si="66"/>
        <v>8688849160</v>
      </c>
      <c r="M83" s="9">
        <v>683027060</v>
      </c>
      <c r="N83" s="9">
        <v>8688849160</v>
      </c>
      <c r="O83" s="9">
        <f>(L83-N83)</f>
        <v>0</v>
      </c>
      <c r="P83" s="9">
        <v>683027060</v>
      </c>
      <c r="Q83" s="9">
        <v>8688849160</v>
      </c>
      <c r="R83" s="9">
        <f>N83-Q83</f>
        <v>0</v>
      </c>
      <c r="S83" s="9">
        <v>680994560</v>
      </c>
      <c r="T83" s="9">
        <v>8686816660</v>
      </c>
      <c r="U83" s="9">
        <v>1037501500</v>
      </c>
      <c r="V83" s="9">
        <v>8005822100</v>
      </c>
      <c r="W83" s="9">
        <f>T83-V83</f>
        <v>680994560</v>
      </c>
      <c r="X83" s="47">
        <f>L83-Q83</f>
        <v>0</v>
      </c>
    </row>
    <row r="84" spans="1:24" ht="29.25" customHeight="1">
      <c r="A84" s="44" t="s">
        <v>287</v>
      </c>
      <c r="B84" s="2" t="s">
        <v>27</v>
      </c>
      <c r="C84" s="8">
        <f>SUM(C85:C90)</f>
        <v>44510000000</v>
      </c>
      <c r="D84" s="8">
        <f aca="true" t="shared" si="71" ref="D84:K84">SUM(D85:D90)</f>
        <v>1441019428</v>
      </c>
      <c r="E84" s="8">
        <f t="shared" si="71"/>
        <v>0</v>
      </c>
      <c r="F84" s="8">
        <f t="shared" si="71"/>
        <v>471000659</v>
      </c>
      <c r="G84" s="8">
        <f t="shared" si="71"/>
        <v>0</v>
      </c>
      <c r="H84" s="8">
        <f t="shared" si="71"/>
        <v>1441019428</v>
      </c>
      <c r="I84" s="8">
        <f t="shared" si="71"/>
        <v>0</v>
      </c>
      <c r="J84" s="8">
        <f t="shared" si="71"/>
        <v>471000659</v>
      </c>
      <c r="K84" s="8">
        <f t="shared" si="71"/>
        <v>0</v>
      </c>
      <c r="L84" s="8">
        <f t="shared" si="66"/>
        <v>46422020087</v>
      </c>
      <c r="M84" s="8">
        <f aca="true" t="shared" si="72" ref="M84:X84">SUM(M85:M90)</f>
        <v>5056488775</v>
      </c>
      <c r="N84" s="8">
        <f t="shared" si="72"/>
        <v>46300421665</v>
      </c>
      <c r="O84" s="8">
        <f t="shared" si="72"/>
        <v>121598422</v>
      </c>
      <c r="P84" s="8">
        <f t="shared" si="72"/>
        <v>5056488775</v>
      </c>
      <c r="Q84" s="8">
        <f t="shared" si="72"/>
        <v>46300421665</v>
      </c>
      <c r="R84" s="8">
        <f t="shared" si="72"/>
        <v>0</v>
      </c>
      <c r="S84" s="8">
        <f t="shared" si="72"/>
        <v>5053954975</v>
      </c>
      <c r="T84" s="8">
        <f t="shared" si="72"/>
        <v>46297887865</v>
      </c>
      <c r="U84" s="8">
        <f t="shared" si="72"/>
        <v>5499753005</v>
      </c>
      <c r="V84" s="8">
        <f t="shared" si="72"/>
        <v>45446728895</v>
      </c>
      <c r="W84" s="8">
        <f t="shared" si="72"/>
        <v>851158970</v>
      </c>
      <c r="X84" s="45">
        <f t="shared" si="72"/>
        <v>121598422</v>
      </c>
    </row>
    <row r="85" spans="1:24" ht="24.75" customHeight="1">
      <c r="A85" s="46" t="s">
        <v>288</v>
      </c>
      <c r="B85" s="4" t="s">
        <v>28</v>
      </c>
      <c r="C85" s="9">
        <v>1055000000</v>
      </c>
      <c r="D85" s="9">
        <v>0</v>
      </c>
      <c r="E85" s="9">
        <v>0</v>
      </c>
      <c r="F85" s="9">
        <v>31361650</v>
      </c>
      <c r="G85" s="9">
        <v>0</v>
      </c>
      <c r="H85" s="9">
        <v>0</v>
      </c>
      <c r="I85" s="9">
        <v>0</v>
      </c>
      <c r="J85" s="9">
        <v>31361650</v>
      </c>
      <c r="K85" s="9">
        <v>0</v>
      </c>
      <c r="L85" s="9">
        <f t="shared" si="66"/>
        <v>1086361650</v>
      </c>
      <c r="M85" s="9">
        <v>85435750</v>
      </c>
      <c r="N85" s="9">
        <v>1086361650</v>
      </c>
      <c r="O85" s="9">
        <f aca="true" t="shared" si="73" ref="O85:O90">(L85-N85)</f>
        <v>0</v>
      </c>
      <c r="P85" s="9">
        <v>85435750</v>
      </c>
      <c r="Q85" s="9">
        <v>1086361650</v>
      </c>
      <c r="R85" s="9">
        <f aca="true" t="shared" si="74" ref="R85:R90">N85-Q85</f>
        <v>0</v>
      </c>
      <c r="S85" s="9">
        <v>85182550</v>
      </c>
      <c r="T85" s="9">
        <v>1086108450</v>
      </c>
      <c r="U85" s="9">
        <v>129709000</v>
      </c>
      <c r="V85" s="9">
        <v>1000925900</v>
      </c>
      <c r="W85" s="9">
        <f aca="true" t="shared" si="75" ref="W85:W90">T85-V85</f>
        <v>85182550</v>
      </c>
      <c r="X85" s="47">
        <f aca="true" t="shared" si="76" ref="X85:X90">L85-Q85</f>
        <v>0</v>
      </c>
    </row>
    <row r="86" spans="1:24" ht="24.75" customHeight="1">
      <c r="A86" s="46" t="s">
        <v>289</v>
      </c>
      <c r="B86" s="4" t="s">
        <v>29</v>
      </c>
      <c r="C86" s="9">
        <v>6300000000</v>
      </c>
      <c r="D86" s="9">
        <v>0</v>
      </c>
      <c r="E86" s="9">
        <v>0</v>
      </c>
      <c r="F86" s="9">
        <v>215680030</v>
      </c>
      <c r="G86" s="9">
        <v>0</v>
      </c>
      <c r="H86" s="9">
        <v>0</v>
      </c>
      <c r="I86" s="9">
        <v>0</v>
      </c>
      <c r="J86" s="9">
        <v>215680030</v>
      </c>
      <c r="K86" s="9">
        <v>0</v>
      </c>
      <c r="L86" s="9">
        <f t="shared" si="66"/>
        <v>6515680030</v>
      </c>
      <c r="M86" s="9">
        <v>512170730</v>
      </c>
      <c r="N86" s="9">
        <v>6515680030</v>
      </c>
      <c r="O86" s="9">
        <f t="shared" si="73"/>
        <v>0</v>
      </c>
      <c r="P86" s="9">
        <v>512170730</v>
      </c>
      <c r="Q86" s="9">
        <v>6515680030</v>
      </c>
      <c r="R86" s="9">
        <f t="shared" si="74"/>
        <v>0</v>
      </c>
      <c r="S86" s="9">
        <v>510649030</v>
      </c>
      <c r="T86" s="9">
        <v>6514158330</v>
      </c>
      <c r="U86" s="9">
        <v>778170300</v>
      </c>
      <c r="V86" s="9">
        <v>6003509300</v>
      </c>
      <c r="W86" s="9">
        <f t="shared" si="75"/>
        <v>510649030</v>
      </c>
      <c r="X86" s="47">
        <f t="shared" si="76"/>
        <v>0</v>
      </c>
    </row>
    <row r="87" spans="1:24" ht="24.75" customHeight="1">
      <c r="A87" s="46" t="s">
        <v>290</v>
      </c>
      <c r="B87" s="4" t="s">
        <v>30</v>
      </c>
      <c r="C87" s="9">
        <v>2100000000</v>
      </c>
      <c r="D87" s="9">
        <v>0</v>
      </c>
      <c r="E87" s="9">
        <v>0</v>
      </c>
      <c r="F87" s="9">
        <v>71065540</v>
      </c>
      <c r="G87" s="9">
        <v>0</v>
      </c>
      <c r="H87" s="9">
        <v>0</v>
      </c>
      <c r="I87" s="9">
        <v>0</v>
      </c>
      <c r="J87" s="9">
        <v>71065540</v>
      </c>
      <c r="K87" s="9">
        <v>0</v>
      </c>
      <c r="L87" s="9">
        <f t="shared" si="66"/>
        <v>2171065540</v>
      </c>
      <c r="M87" s="9">
        <v>170650540</v>
      </c>
      <c r="N87" s="9">
        <v>2171065540</v>
      </c>
      <c r="O87" s="9">
        <f t="shared" si="73"/>
        <v>0</v>
      </c>
      <c r="P87" s="9">
        <v>170650540</v>
      </c>
      <c r="Q87" s="9">
        <v>2171065540</v>
      </c>
      <c r="R87" s="9">
        <f t="shared" si="74"/>
        <v>0</v>
      </c>
      <c r="S87" s="9">
        <v>170144840</v>
      </c>
      <c r="T87" s="9">
        <v>2170559840</v>
      </c>
      <c r="U87" s="9">
        <v>259368700</v>
      </c>
      <c r="V87" s="9">
        <v>2000415000</v>
      </c>
      <c r="W87" s="9">
        <f t="shared" si="75"/>
        <v>170144840</v>
      </c>
      <c r="X87" s="47">
        <f t="shared" si="76"/>
        <v>0</v>
      </c>
    </row>
    <row r="88" spans="1:24" ht="24.75" customHeight="1">
      <c r="A88" s="46" t="s">
        <v>291</v>
      </c>
      <c r="B88" s="4" t="s">
        <v>31</v>
      </c>
      <c r="C88" s="9">
        <v>1055000000</v>
      </c>
      <c r="D88" s="9">
        <v>0</v>
      </c>
      <c r="E88" s="9">
        <v>0</v>
      </c>
      <c r="F88" s="9">
        <v>31361650</v>
      </c>
      <c r="G88" s="9">
        <v>0</v>
      </c>
      <c r="H88" s="9">
        <v>0</v>
      </c>
      <c r="I88" s="9">
        <v>0</v>
      </c>
      <c r="J88" s="9">
        <v>31361650</v>
      </c>
      <c r="K88" s="9">
        <v>0</v>
      </c>
      <c r="L88" s="9">
        <f t="shared" si="66"/>
        <v>1086361650</v>
      </c>
      <c r="M88" s="9">
        <v>85435750</v>
      </c>
      <c r="N88" s="9">
        <v>1086361650</v>
      </c>
      <c r="O88" s="9">
        <f t="shared" si="73"/>
        <v>0</v>
      </c>
      <c r="P88" s="9">
        <v>85435750</v>
      </c>
      <c r="Q88" s="9">
        <v>1086361650</v>
      </c>
      <c r="R88" s="9">
        <f t="shared" si="74"/>
        <v>0</v>
      </c>
      <c r="S88" s="9">
        <v>85182550</v>
      </c>
      <c r="T88" s="9">
        <v>1086108450</v>
      </c>
      <c r="U88" s="9">
        <v>129709000</v>
      </c>
      <c r="V88" s="9">
        <v>1000925900</v>
      </c>
      <c r="W88" s="9">
        <f t="shared" si="75"/>
        <v>85182550</v>
      </c>
      <c r="X88" s="47">
        <f t="shared" si="76"/>
        <v>0</v>
      </c>
    </row>
    <row r="89" spans="1:24" ht="24.75" customHeight="1">
      <c r="A89" s="46" t="s">
        <v>292</v>
      </c>
      <c r="B89" s="4" t="s">
        <v>51</v>
      </c>
      <c r="C89" s="9">
        <v>18000000000</v>
      </c>
      <c r="D89" s="9">
        <v>830750577</v>
      </c>
      <c r="E89" s="9">
        <v>0</v>
      </c>
      <c r="F89" s="9">
        <v>121531789</v>
      </c>
      <c r="G89" s="9">
        <v>0</v>
      </c>
      <c r="H89" s="9">
        <v>830750577</v>
      </c>
      <c r="I89" s="9">
        <v>0</v>
      </c>
      <c r="J89" s="9">
        <v>121531789</v>
      </c>
      <c r="K89" s="9">
        <v>0</v>
      </c>
      <c r="L89" s="9">
        <f t="shared" si="66"/>
        <v>18952282366</v>
      </c>
      <c r="M89" s="9">
        <v>2805253593</v>
      </c>
      <c r="N89" s="9">
        <v>18830683944</v>
      </c>
      <c r="O89" s="9">
        <f t="shared" si="73"/>
        <v>121598422</v>
      </c>
      <c r="P89" s="9">
        <v>2805253593</v>
      </c>
      <c r="Q89" s="9">
        <v>18830683944</v>
      </c>
      <c r="R89" s="9">
        <f t="shared" si="74"/>
        <v>0</v>
      </c>
      <c r="S89" s="9">
        <v>2805253593</v>
      </c>
      <c r="T89" s="9">
        <v>18830683944</v>
      </c>
      <c r="U89" s="9">
        <v>2805253593</v>
      </c>
      <c r="V89" s="9">
        <v>18830683944</v>
      </c>
      <c r="W89" s="9">
        <f t="shared" si="75"/>
        <v>0</v>
      </c>
      <c r="X89" s="47">
        <f t="shared" si="76"/>
        <v>121598422</v>
      </c>
    </row>
    <row r="90" spans="1:24" ht="24.75" customHeight="1">
      <c r="A90" s="46" t="s">
        <v>293</v>
      </c>
      <c r="B90" s="4" t="s">
        <v>52</v>
      </c>
      <c r="C90" s="9">
        <v>16000000000</v>
      </c>
      <c r="D90" s="9">
        <v>610268851</v>
      </c>
      <c r="E90" s="9">
        <v>0</v>
      </c>
      <c r="F90" s="9">
        <v>0</v>
      </c>
      <c r="G90" s="9">
        <v>0</v>
      </c>
      <c r="H90" s="9">
        <v>610268851</v>
      </c>
      <c r="I90" s="9">
        <v>0</v>
      </c>
      <c r="J90" s="9">
        <v>0</v>
      </c>
      <c r="K90" s="9">
        <v>0</v>
      </c>
      <c r="L90" s="9">
        <f t="shared" si="66"/>
        <v>16610268851</v>
      </c>
      <c r="M90" s="9">
        <v>1397542412</v>
      </c>
      <c r="N90" s="9">
        <v>16610268851</v>
      </c>
      <c r="O90" s="9">
        <f t="shared" si="73"/>
        <v>0</v>
      </c>
      <c r="P90" s="9">
        <v>1397542412</v>
      </c>
      <c r="Q90" s="9">
        <v>16610268851</v>
      </c>
      <c r="R90" s="9">
        <f t="shared" si="74"/>
        <v>0</v>
      </c>
      <c r="S90" s="9">
        <v>1397542412</v>
      </c>
      <c r="T90" s="9">
        <v>16610268851</v>
      </c>
      <c r="U90" s="9">
        <v>1397542412</v>
      </c>
      <c r="V90" s="9">
        <v>16610268851</v>
      </c>
      <c r="W90" s="9">
        <f t="shared" si="75"/>
        <v>0</v>
      </c>
      <c r="X90" s="47">
        <f t="shared" si="76"/>
        <v>0</v>
      </c>
    </row>
    <row r="91" spans="1:24" ht="29.25" customHeight="1">
      <c r="A91" s="44" t="s">
        <v>294</v>
      </c>
      <c r="B91" s="2" t="s">
        <v>295</v>
      </c>
      <c r="C91" s="8">
        <f>C92</f>
        <v>2800000000</v>
      </c>
      <c r="D91" s="8">
        <f aca="true" t="shared" si="77" ref="D91:K91">D92</f>
        <v>0</v>
      </c>
      <c r="E91" s="8">
        <f t="shared" si="77"/>
        <v>0</v>
      </c>
      <c r="F91" s="8">
        <f t="shared" si="77"/>
        <v>0</v>
      </c>
      <c r="G91" s="8">
        <f t="shared" si="77"/>
        <v>2686795073</v>
      </c>
      <c r="H91" s="8">
        <f t="shared" si="77"/>
        <v>0</v>
      </c>
      <c r="I91" s="8">
        <f t="shared" si="77"/>
        <v>0</v>
      </c>
      <c r="J91" s="8">
        <f t="shared" si="77"/>
        <v>0</v>
      </c>
      <c r="K91" s="8">
        <f t="shared" si="77"/>
        <v>2800000000</v>
      </c>
      <c r="L91" s="8">
        <f t="shared" si="66"/>
        <v>0</v>
      </c>
      <c r="M91" s="8">
        <f aca="true" t="shared" si="78" ref="M91:X91">M92</f>
        <v>0</v>
      </c>
      <c r="N91" s="8">
        <f t="shared" si="78"/>
        <v>0</v>
      </c>
      <c r="O91" s="8">
        <f t="shared" si="78"/>
        <v>0</v>
      </c>
      <c r="P91" s="8">
        <f t="shared" si="78"/>
        <v>0</v>
      </c>
      <c r="Q91" s="8">
        <f t="shared" si="78"/>
        <v>0</v>
      </c>
      <c r="R91" s="8">
        <f t="shared" si="78"/>
        <v>0</v>
      </c>
      <c r="S91" s="8">
        <f t="shared" si="78"/>
        <v>0</v>
      </c>
      <c r="T91" s="8">
        <f t="shared" si="78"/>
        <v>0</v>
      </c>
      <c r="U91" s="8">
        <f t="shared" si="78"/>
        <v>0</v>
      </c>
      <c r="V91" s="8">
        <f t="shared" si="78"/>
        <v>0</v>
      </c>
      <c r="W91" s="8">
        <f t="shared" si="78"/>
        <v>0</v>
      </c>
      <c r="X91" s="45">
        <f t="shared" si="78"/>
        <v>0</v>
      </c>
    </row>
    <row r="92" spans="1:24" ht="24.75" customHeight="1">
      <c r="A92" s="46" t="s">
        <v>296</v>
      </c>
      <c r="B92" s="4" t="s">
        <v>53</v>
      </c>
      <c r="C92" s="9">
        <v>2800000000</v>
      </c>
      <c r="D92" s="9">
        <v>0</v>
      </c>
      <c r="E92" s="9">
        <v>0</v>
      </c>
      <c r="F92" s="9">
        <v>0</v>
      </c>
      <c r="G92" s="9">
        <v>2686795073</v>
      </c>
      <c r="H92" s="9">
        <v>0</v>
      </c>
      <c r="I92" s="9">
        <v>0</v>
      </c>
      <c r="J92" s="9">
        <v>0</v>
      </c>
      <c r="K92" s="9">
        <v>2800000000</v>
      </c>
      <c r="L92" s="9">
        <f t="shared" si="66"/>
        <v>0</v>
      </c>
      <c r="M92" s="9">
        <v>0</v>
      </c>
      <c r="N92" s="9">
        <v>0</v>
      </c>
      <c r="O92" s="9">
        <f>(L92-N92)</f>
        <v>0</v>
      </c>
      <c r="P92" s="9">
        <v>0</v>
      </c>
      <c r="Q92" s="9">
        <v>0</v>
      </c>
      <c r="R92" s="9">
        <f>N92-Q92</f>
        <v>0</v>
      </c>
      <c r="S92" s="9">
        <v>0</v>
      </c>
      <c r="T92" s="9">
        <v>0</v>
      </c>
      <c r="U92" s="9">
        <v>0</v>
      </c>
      <c r="V92" s="9">
        <v>0</v>
      </c>
      <c r="W92" s="9">
        <f>T92-V92</f>
        <v>0</v>
      </c>
      <c r="X92" s="47">
        <f>L92-Q92</f>
        <v>0</v>
      </c>
    </row>
    <row r="93" spans="1:24" ht="24.75" customHeight="1">
      <c r="A93" s="44" t="s">
        <v>297</v>
      </c>
      <c r="B93" s="2" t="s">
        <v>37</v>
      </c>
      <c r="C93" s="8">
        <f>SUM(C94+C96)</f>
        <v>1335000000</v>
      </c>
      <c r="D93" s="8">
        <f aca="true" t="shared" si="79" ref="D93:K93">SUM(D94+D96)</f>
        <v>0</v>
      </c>
      <c r="E93" s="8">
        <f t="shared" si="79"/>
        <v>0</v>
      </c>
      <c r="F93" s="8">
        <f t="shared" si="79"/>
        <v>0</v>
      </c>
      <c r="G93" s="8">
        <f t="shared" si="79"/>
        <v>578544940</v>
      </c>
      <c r="H93" s="8">
        <f t="shared" si="79"/>
        <v>0</v>
      </c>
      <c r="I93" s="8">
        <f t="shared" si="79"/>
        <v>0</v>
      </c>
      <c r="J93" s="8">
        <f t="shared" si="79"/>
        <v>0</v>
      </c>
      <c r="K93" s="8">
        <f t="shared" si="79"/>
        <v>578544940</v>
      </c>
      <c r="L93" s="8">
        <f t="shared" si="66"/>
        <v>756455060</v>
      </c>
      <c r="M93" s="8">
        <f aca="true" t="shared" si="80" ref="M93:X93">SUM(M94+M96)</f>
        <v>-883059960</v>
      </c>
      <c r="N93" s="8">
        <f t="shared" si="80"/>
        <v>10781496</v>
      </c>
      <c r="O93" s="8">
        <f t="shared" si="80"/>
        <v>745673564</v>
      </c>
      <c r="P93" s="8">
        <f t="shared" si="80"/>
        <v>164040</v>
      </c>
      <c r="Q93" s="8">
        <f t="shared" si="80"/>
        <v>10781496</v>
      </c>
      <c r="R93" s="8">
        <f t="shared" si="80"/>
        <v>0</v>
      </c>
      <c r="S93" s="8">
        <f t="shared" si="80"/>
        <v>1216652</v>
      </c>
      <c r="T93" s="8">
        <f t="shared" si="80"/>
        <v>2334108</v>
      </c>
      <c r="U93" s="8">
        <f t="shared" si="80"/>
        <v>1216652</v>
      </c>
      <c r="V93" s="8">
        <f t="shared" si="80"/>
        <v>2334108</v>
      </c>
      <c r="W93" s="8">
        <f t="shared" si="80"/>
        <v>0</v>
      </c>
      <c r="X93" s="45">
        <f t="shared" si="80"/>
        <v>745673564</v>
      </c>
    </row>
    <row r="94" spans="1:24" ht="24.75" customHeight="1">
      <c r="A94" s="44" t="s">
        <v>298</v>
      </c>
      <c r="B94" s="2" t="s">
        <v>38</v>
      </c>
      <c r="C94" s="8">
        <f>SUM(C95)</f>
        <v>1300000000</v>
      </c>
      <c r="D94" s="8">
        <f aca="true" t="shared" si="81" ref="D94:K94">SUM(D95)</f>
        <v>0</v>
      </c>
      <c r="E94" s="8">
        <f t="shared" si="81"/>
        <v>0</v>
      </c>
      <c r="F94" s="8">
        <f t="shared" si="81"/>
        <v>0</v>
      </c>
      <c r="G94" s="8">
        <f t="shared" si="81"/>
        <v>554326436</v>
      </c>
      <c r="H94" s="8">
        <f t="shared" si="81"/>
        <v>0</v>
      </c>
      <c r="I94" s="8">
        <f t="shared" si="81"/>
        <v>0</v>
      </c>
      <c r="J94" s="8">
        <f t="shared" si="81"/>
        <v>0</v>
      </c>
      <c r="K94" s="8">
        <f t="shared" si="81"/>
        <v>554326436</v>
      </c>
      <c r="L94" s="8">
        <f t="shared" si="66"/>
        <v>745673564</v>
      </c>
      <c r="M94" s="8">
        <f aca="true" t="shared" si="82" ref="M94:X94">SUM(M95)</f>
        <v>-883224000</v>
      </c>
      <c r="N94" s="8">
        <f t="shared" si="82"/>
        <v>0</v>
      </c>
      <c r="O94" s="8">
        <f t="shared" si="82"/>
        <v>745673564</v>
      </c>
      <c r="P94" s="8">
        <f t="shared" si="82"/>
        <v>0</v>
      </c>
      <c r="Q94" s="8">
        <f t="shared" si="82"/>
        <v>0</v>
      </c>
      <c r="R94" s="8">
        <f t="shared" si="82"/>
        <v>0</v>
      </c>
      <c r="S94" s="8">
        <f t="shared" si="82"/>
        <v>0</v>
      </c>
      <c r="T94" s="8">
        <f t="shared" si="82"/>
        <v>0</v>
      </c>
      <c r="U94" s="8">
        <f t="shared" si="82"/>
        <v>0</v>
      </c>
      <c r="V94" s="8">
        <f t="shared" si="82"/>
        <v>0</v>
      </c>
      <c r="W94" s="8">
        <f t="shared" si="82"/>
        <v>0</v>
      </c>
      <c r="X94" s="45">
        <f t="shared" si="82"/>
        <v>745673564</v>
      </c>
    </row>
    <row r="95" spans="1:24" ht="24.75" customHeight="1">
      <c r="A95" s="46" t="s">
        <v>299</v>
      </c>
      <c r="B95" s="4" t="s">
        <v>39</v>
      </c>
      <c r="C95" s="9">
        <v>1300000000</v>
      </c>
      <c r="D95" s="9">
        <v>0</v>
      </c>
      <c r="E95" s="9">
        <v>0</v>
      </c>
      <c r="F95" s="9">
        <v>0</v>
      </c>
      <c r="G95" s="9">
        <v>554326436</v>
      </c>
      <c r="H95" s="9">
        <v>0</v>
      </c>
      <c r="I95" s="9">
        <v>0</v>
      </c>
      <c r="J95" s="9">
        <v>0</v>
      </c>
      <c r="K95" s="9">
        <v>554326436</v>
      </c>
      <c r="L95" s="9">
        <f t="shared" si="66"/>
        <v>745673564</v>
      </c>
      <c r="M95" s="9">
        <v>-883224000</v>
      </c>
      <c r="N95" s="9">
        <v>0</v>
      </c>
      <c r="O95" s="9">
        <f>(L95-N95)</f>
        <v>745673564</v>
      </c>
      <c r="P95" s="9">
        <v>0</v>
      </c>
      <c r="Q95" s="9">
        <v>0</v>
      </c>
      <c r="R95" s="9">
        <f>N95-Q95</f>
        <v>0</v>
      </c>
      <c r="S95" s="9">
        <v>0</v>
      </c>
      <c r="T95" s="9">
        <v>0</v>
      </c>
      <c r="U95" s="9">
        <v>0</v>
      </c>
      <c r="V95" s="9">
        <v>0</v>
      </c>
      <c r="W95" s="9">
        <f>T95-V95</f>
        <v>0</v>
      </c>
      <c r="X95" s="47">
        <f>L95-Q95</f>
        <v>745673564</v>
      </c>
    </row>
    <row r="96" spans="1:24" ht="24.75" customHeight="1">
      <c r="A96" s="44" t="s">
        <v>300</v>
      </c>
      <c r="B96" s="2" t="s">
        <v>40</v>
      </c>
      <c r="C96" s="8">
        <f>SUM(C97:C98)</f>
        <v>35000000</v>
      </c>
      <c r="D96" s="8">
        <f aca="true" t="shared" si="83" ref="D96:K96">SUM(D97:D98)</f>
        <v>0</v>
      </c>
      <c r="E96" s="8">
        <f t="shared" si="83"/>
        <v>0</v>
      </c>
      <c r="F96" s="8">
        <f t="shared" si="83"/>
        <v>0</v>
      </c>
      <c r="G96" s="8">
        <f t="shared" si="83"/>
        <v>24218504</v>
      </c>
      <c r="H96" s="8">
        <f t="shared" si="83"/>
        <v>0</v>
      </c>
      <c r="I96" s="8">
        <f t="shared" si="83"/>
        <v>0</v>
      </c>
      <c r="J96" s="8">
        <f t="shared" si="83"/>
        <v>0</v>
      </c>
      <c r="K96" s="8">
        <f t="shared" si="83"/>
        <v>24218504</v>
      </c>
      <c r="L96" s="8">
        <f t="shared" si="66"/>
        <v>10781496</v>
      </c>
      <c r="M96" s="8">
        <f aca="true" t="shared" si="84" ref="M96:X96">SUM(M97:M98)</f>
        <v>164040</v>
      </c>
      <c r="N96" s="8">
        <f t="shared" si="84"/>
        <v>10781496</v>
      </c>
      <c r="O96" s="8">
        <f t="shared" si="84"/>
        <v>0</v>
      </c>
      <c r="P96" s="8">
        <f t="shared" si="84"/>
        <v>164040</v>
      </c>
      <c r="Q96" s="8">
        <f t="shared" si="84"/>
        <v>10781496</v>
      </c>
      <c r="R96" s="8">
        <f t="shared" si="84"/>
        <v>0</v>
      </c>
      <c r="S96" s="8">
        <f t="shared" si="84"/>
        <v>1216652</v>
      </c>
      <c r="T96" s="8">
        <f t="shared" si="84"/>
        <v>2334108</v>
      </c>
      <c r="U96" s="8">
        <f t="shared" si="84"/>
        <v>1216652</v>
      </c>
      <c r="V96" s="8">
        <f t="shared" si="84"/>
        <v>2334108</v>
      </c>
      <c r="W96" s="8">
        <f t="shared" si="84"/>
        <v>0</v>
      </c>
      <c r="X96" s="45">
        <f t="shared" si="84"/>
        <v>0</v>
      </c>
    </row>
    <row r="97" spans="1:24" ht="24.75" customHeight="1">
      <c r="A97" s="46" t="s">
        <v>301</v>
      </c>
      <c r="B97" s="4" t="s">
        <v>41</v>
      </c>
      <c r="C97" s="9">
        <v>15000000</v>
      </c>
      <c r="D97" s="9">
        <v>0</v>
      </c>
      <c r="E97" s="9">
        <v>0</v>
      </c>
      <c r="F97" s="9">
        <v>0</v>
      </c>
      <c r="G97" s="9">
        <v>4218504</v>
      </c>
      <c r="H97" s="9">
        <v>0</v>
      </c>
      <c r="I97" s="9">
        <v>0</v>
      </c>
      <c r="J97" s="9">
        <v>0</v>
      </c>
      <c r="K97" s="9">
        <v>4218504</v>
      </c>
      <c r="L97" s="9">
        <f t="shared" si="66"/>
        <v>10781496</v>
      </c>
      <c r="M97" s="9">
        <v>164040</v>
      </c>
      <c r="N97" s="9">
        <v>10781496</v>
      </c>
      <c r="O97" s="9">
        <f>(L97-N97)</f>
        <v>0</v>
      </c>
      <c r="P97" s="9">
        <v>164040</v>
      </c>
      <c r="Q97" s="9">
        <v>10781496</v>
      </c>
      <c r="R97" s="9">
        <f>N97-Q97</f>
        <v>0</v>
      </c>
      <c r="S97" s="9">
        <v>1216652</v>
      </c>
      <c r="T97" s="9">
        <v>2334108</v>
      </c>
      <c r="U97" s="9">
        <v>1216652</v>
      </c>
      <c r="V97" s="9">
        <v>2334108</v>
      </c>
      <c r="W97" s="9">
        <f>T97-V97</f>
        <v>0</v>
      </c>
      <c r="X97" s="47">
        <f>L97-Q97</f>
        <v>0</v>
      </c>
    </row>
    <row r="98" spans="1:24" ht="24.75" customHeight="1">
      <c r="A98" s="46" t="s">
        <v>302</v>
      </c>
      <c r="B98" s="4" t="s">
        <v>42</v>
      </c>
      <c r="C98" s="9">
        <v>20000000</v>
      </c>
      <c r="D98" s="9">
        <v>0</v>
      </c>
      <c r="E98" s="9">
        <v>0</v>
      </c>
      <c r="F98" s="9">
        <v>0</v>
      </c>
      <c r="G98" s="9">
        <v>20000000</v>
      </c>
      <c r="H98" s="9">
        <v>0</v>
      </c>
      <c r="I98" s="9">
        <v>0</v>
      </c>
      <c r="J98" s="9">
        <v>0</v>
      </c>
      <c r="K98" s="9">
        <v>20000000</v>
      </c>
      <c r="L98" s="9">
        <f t="shared" si="66"/>
        <v>0</v>
      </c>
      <c r="M98" s="9">
        <v>0</v>
      </c>
      <c r="N98" s="9">
        <v>0</v>
      </c>
      <c r="O98" s="9">
        <f>(L98-N98)</f>
        <v>0</v>
      </c>
      <c r="P98" s="9">
        <v>0</v>
      </c>
      <c r="Q98" s="9">
        <v>0</v>
      </c>
      <c r="R98" s="9">
        <f>N98-Q98</f>
        <v>0</v>
      </c>
      <c r="S98" s="9">
        <v>0</v>
      </c>
      <c r="T98" s="9">
        <v>0</v>
      </c>
      <c r="U98" s="9">
        <v>0</v>
      </c>
      <c r="V98" s="9">
        <v>0</v>
      </c>
      <c r="W98" s="9">
        <f>T98-V98</f>
        <v>0</v>
      </c>
      <c r="X98" s="47">
        <f>L98-Q98</f>
        <v>0</v>
      </c>
    </row>
    <row r="99" spans="1:24" ht="24.75" customHeight="1">
      <c r="A99" s="44" t="s">
        <v>303</v>
      </c>
      <c r="B99" s="2" t="s">
        <v>43</v>
      </c>
      <c r="C99" s="8">
        <f>SUM(C100)</f>
        <v>20000000</v>
      </c>
      <c r="D99" s="8">
        <f aca="true" t="shared" si="85" ref="D99:K99">SUM(D100)</f>
        <v>0</v>
      </c>
      <c r="E99" s="8">
        <f t="shared" si="85"/>
        <v>0</v>
      </c>
      <c r="F99" s="8">
        <f t="shared" si="85"/>
        <v>0</v>
      </c>
      <c r="G99" s="8">
        <f t="shared" si="85"/>
        <v>20000000</v>
      </c>
      <c r="H99" s="8">
        <f t="shared" si="85"/>
        <v>0</v>
      </c>
      <c r="I99" s="8">
        <f t="shared" si="85"/>
        <v>0</v>
      </c>
      <c r="J99" s="8">
        <f t="shared" si="85"/>
        <v>0</v>
      </c>
      <c r="K99" s="8">
        <f t="shared" si="85"/>
        <v>20000000</v>
      </c>
      <c r="L99" s="8">
        <f t="shared" si="66"/>
        <v>0</v>
      </c>
      <c r="M99" s="8">
        <f aca="true" t="shared" si="86" ref="M99:X99">SUM(M100)</f>
        <v>0</v>
      </c>
      <c r="N99" s="8">
        <f t="shared" si="86"/>
        <v>0</v>
      </c>
      <c r="O99" s="8">
        <f t="shared" si="86"/>
        <v>0</v>
      </c>
      <c r="P99" s="8">
        <f t="shared" si="86"/>
        <v>0</v>
      </c>
      <c r="Q99" s="8">
        <f t="shared" si="86"/>
        <v>0</v>
      </c>
      <c r="R99" s="8">
        <f t="shared" si="86"/>
        <v>0</v>
      </c>
      <c r="S99" s="8">
        <f t="shared" si="86"/>
        <v>0</v>
      </c>
      <c r="T99" s="8">
        <f t="shared" si="86"/>
        <v>0</v>
      </c>
      <c r="U99" s="8">
        <f t="shared" si="86"/>
        <v>0</v>
      </c>
      <c r="V99" s="8">
        <f t="shared" si="86"/>
        <v>0</v>
      </c>
      <c r="W99" s="8">
        <f t="shared" si="86"/>
        <v>0</v>
      </c>
      <c r="X99" s="45">
        <f t="shared" si="86"/>
        <v>0</v>
      </c>
    </row>
    <row r="100" spans="1:24" ht="24.75" customHeight="1">
      <c r="A100" s="46" t="s">
        <v>304</v>
      </c>
      <c r="B100" s="4" t="s">
        <v>44</v>
      </c>
      <c r="C100" s="9">
        <v>20000000</v>
      </c>
      <c r="D100" s="9">
        <v>0</v>
      </c>
      <c r="E100" s="9">
        <v>0</v>
      </c>
      <c r="F100" s="9">
        <v>0</v>
      </c>
      <c r="G100" s="9">
        <v>20000000</v>
      </c>
      <c r="H100" s="9">
        <v>0</v>
      </c>
      <c r="I100" s="9">
        <v>0</v>
      </c>
      <c r="J100" s="9">
        <v>0</v>
      </c>
      <c r="K100" s="9">
        <v>20000000</v>
      </c>
      <c r="L100" s="9">
        <f t="shared" si="66"/>
        <v>0</v>
      </c>
      <c r="M100" s="9">
        <v>0</v>
      </c>
      <c r="N100" s="9">
        <v>0</v>
      </c>
      <c r="O100" s="9">
        <f>(L100-N100)</f>
        <v>0</v>
      </c>
      <c r="P100" s="9">
        <v>0</v>
      </c>
      <c r="Q100" s="9">
        <v>0</v>
      </c>
      <c r="R100" s="9">
        <f>N100-Q100</f>
        <v>0</v>
      </c>
      <c r="S100" s="9">
        <v>0</v>
      </c>
      <c r="T100" s="9">
        <v>0</v>
      </c>
      <c r="U100" s="9">
        <v>0</v>
      </c>
      <c r="V100" s="9">
        <v>0</v>
      </c>
      <c r="W100" s="9">
        <f>T100-V100</f>
        <v>0</v>
      </c>
      <c r="X100" s="47">
        <f>L100-Q100</f>
        <v>0</v>
      </c>
    </row>
    <row r="101" spans="1:24" ht="24.75" customHeight="1">
      <c r="A101" s="44" t="s">
        <v>305</v>
      </c>
      <c r="B101" s="2" t="s">
        <v>45</v>
      </c>
      <c r="C101" s="8">
        <f>C102</f>
        <v>100000000</v>
      </c>
      <c r="D101" s="8">
        <f aca="true" t="shared" si="87" ref="D101:K101">D102</f>
        <v>0</v>
      </c>
      <c r="E101" s="8">
        <f t="shared" si="87"/>
        <v>0</v>
      </c>
      <c r="F101" s="8">
        <f t="shared" si="87"/>
        <v>0</v>
      </c>
      <c r="G101" s="8">
        <f t="shared" si="87"/>
        <v>4748500</v>
      </c>
      <c r="H101" s="8">
        <f t="shared" si="87"/>
        <v>0</v>
      </c>
      <c r="I101" s="8">
        <f t="shared" si="87"/>
        <v>0</v>
      </c>
      <c r="J101" s="8">
        <f t="shared" si="87"/>
        <v>0</v>
      </c>
      <c r="K101" s="8">
        <f t="shared" si="87"/>
        <v>4748500</v>
      </c>
      <c r="L101" s="8">
        <f t="shared" si="66"/>
        <v>95251500</v>
      </c>
      <c r="M101" s="8">
        <f aca="true" t="shared" si="88" ref="M101:X101">M102</f>
        <v>0</v>
      </c>
      <c r="N101" s="8">
        <f t="shared" si="88"/>
        <v>95251500</v>
      </c>
      <c r="O101" s="8">
        <f t="shared" si="88"/>
        <v>0</v>
      </c>
      <c r="P101" s="8">
        <f t="shared" si="88"/>
        <v>0</v>
      </c>
      <c r="Q101" s="8">
        <f t="shared" si="88"/>
        <v>95251500</v>
      </c>
      <c r="R101" s="8">
        <f t="shared" si="88"/>
        <v>0</v>
      </c>
      <c r="S101" s="8">
        <f t="shared" si="88"/>
        <v>0</v>
      </c>
      <c r="T101" s="8">
        <f t="shared" si="88"/>
        <v>95251500</v>
      </c>
      <c r="U101" s="8">
        <f t="shared" si="88"/>
        <v>0</v>
      </c>
      <c r="V101" s="8">
        <f t="shared" si="88"/>
        <v>95251500</v>
      </c>
      <c r="W101" s="8">
        <f t="shared" si="88"/>
        <v>0</v>
      </c>
      <c r="X101" s="45">
        <f t="shared" si="88"/>
        <v>0</v>
      </c>
    </row>
    <row r="102" spans="1:24" ht="24.75" customHeight="1">
      <c r="A102" s="46" t="s">
        <v>306</v>
      </c>
      <c r="B102" s="4" t="s">
        <v>307</v>
      </c>
      <c r="C102" s="9">
        <v>100000000</v>
      </c>
      <c r="D102" s="9">
        <v>0</v>
      </c>
      <c r="E102" s="9">
        <v>0</v>
      </c>
      <c r="F102" s="9">
        <v>0</v>
      </c>
      <c r="G102" s="9">
        <v>4748500</v>
      </c>
      <c r="H102" s="9">
        <v>0</v>
      </c>
      <c r="I102" s="9">
        <v>0</v>
      </c>
      <c r="J102" s="9">
        <v>0</v>
      </c>
      <c r="K102" s="9">
        <v>4748500</v>
      </c>
      <c r="L102" s="9">
        <f t="shared" si="66"/>
        <v>95251500</v>
      </c>
      <c r="M102" s="9">
        <v>0</v>
      </c>
      <c r="N102" s="9">
        <v>95251500</v>
      </c>
      <c r="O102" s="9">
        <f>(L102-N102)</f>
        <v>0</v>
      </c>
      <c r="P102" s="9">
        <v>0</v>
      </c>
      <c r="Q102" s="9">
        <v>95251500</v>
      </c>
      <c r="R102" s="9">
        <f>N102-Q102</f>
        <v>0</v>
      </c>
      <c r="S102" s="9">
        <v>0</v>
      </c>
      <c r="T102" s="9">
        <v>95251500</v>
      </c>
      <c r="U102" s="9">
        <v>0</v>
      </c>
      <c r="V102" s="9">
        <v>95251500</v>
      </c>
      <c r="W102" s="9">
        <f>T102-V102</f>
        <v>0</v>
      </c>
      <c r="X102" s="47">
        <f>L102-Q102</f>
        <v>0</v>
      </c>
    </row>
    <row r="103" spans="1:24" ht="48" customHeight="1">
      <c r="A103" s="44" t="s">
        <v>567</v>
      </c>
      <c r="B103" s="2" t="s">
        <v>87</v>
      </c>
      <c r="C103" s="8">
        <f>C104</f>
        <v>20794729571</v>
      </c>
      <c r="D103" s="8">
        <f aca="true" t="shared" si="89" ref="D103:K103">D104</f>
        <v>0</v>
      </c>
      <c r="E103" s="8">
        <f t="shared" si="89"/>
        <v>0</v>
      </c>
      <c r="F103" s="8">
        <f t="shared" si="89"/>
        <v>40006534</v>
      </c>
      <c r="G103" s="8">
        <f t="shared" si="89"/>
        <v>951930243</v>
      </c>
      <c r="H103" s="8">
        <f t="shared" si="89"/>
        <v>0</v>
      </c>
      <c r="I103" s="8">
        <f t="shared" si="89"/>
        <v>0</v>
      </c>
      <c r="J103" s="8">
        <f t="shared" si="89"/>
        <v>94906534</v>
      </c>
      <c r="K103" s="8">
        <f t="shared" si="89"/>
        <v>1006830243</v>
      </c>
      <c r="L103" s="8">
        <f t="shared" si="66"/>
        <v>19882805862</v>
      </c>
      <c r="M103" s="8">
        <f aca="true" t="shared" si="90" ref="M103:X103">M104</f>
        <v>2735475001</v>
      </c>
      <c r="N103" s="8">
        <f t="shared" si="90"/>
        <v>19882805862</v>
      </c>
      <c r="O103" s="8">
        <f t="shared" si="90"/>
        <v>0</v>
      </c>
      <c r="P103" s="8">
        <f t="shared" si="90"/>
        <v>2735475001</v>
      </c>
      <c r="Q103" s="8">
        <f t="shared" si="90"/>
        <v>19882805862</v>
      </c>
      <c r="R103" s="8">
        <f t="shared" si="90"/>
        <v>0</v>
      </c>
      <c r="S103" s="8">
        <f t="shared" si="90"/>
        <v>2751576941</v>
      </c>
      <c r="T103" s="8">
        <f t="shared" si="90"/>
        <v>19882418356</v>
      </c>
      <c r="U103" s="8">
        <f t="shared" si="90"/>
        <v>2811731041</v>
      </c>
      <c r="V103" s="8">
        <f t="shared" si="90"/>
        <v>19778521656</v>
      </c>
      <c r="W103" s="8">
        <f t="shared" si="90"/>
        <v>103896700</v>
      </c>
      <c r="X103" s="45">
        <f t="shared" si="90"/>
        <v>0</v>
      </c>
    </row>
    <row r="104" spans="1:24" ht="24.75" customHeight="1">
      <c r="A104" s="44" t="s">
        <v>308</v>
      </c>
      <c r="B104" s="2" t="s">
        <v>3</v>
      </c>
      <c r="C104" s="8">
        <f>SUM(C105+C134+C138+C140)</f>
        <v>20794729571</v>
      </c>
      <c r="D104" s="8">
        <f aca="true" t="shared" si="91" ref="D104:K104">SUM(D105+D134+D138+D140)</f>
        <v>0</v>
      </c>
      <c r="E104" s="8">
        <f t="shared" si="91"/>
        <v>0</v>
      </c>
      <c r="F104" s="8">
        <f t="shared" si="91"/>
        <v>40006534</v>
      </c>
      <c r="G104" s="8">
        <f t="shared" si="91"/>
        <v>951930243</v>
      </c>
      <c r="H104" s="8">
        <f t="shared" si="91"/>
        <v>0</v>
      </c>
      <c r="I104" s="8">
        <f t="shared" si="91"/>
        <v>0</v>
      </c>
      <c r="J104" s="8">
        <f t="shared" si="91"/>
        <v>94906534</v>
      </c>
      <c r="K104" s="8">
        <f t="shared" si="91"/>
        <v>1006830243</v>
      </c>
      <c r="L104" s="8">
        <f t="shared" si="66"/>
        <v>19882805862</v>
      </c>
      <c r="M104" s="8">
        <f aca="true" t="shared" si="92" ref="M104:X104">SUM(M105+M134+M138+M140)</f>
        <v>2735475001</v>
      </c>
      <c r="N104" s="8">
        <f t="shared" si="92"/>
        <v>19882805862</v>
      </c>
      <c r="O104" s="8">
        <f t="shared" si="92"/>
        <v>0</v>
      </c>
      <c r="P104" s="8">
        <f t="shared" si="92"/>
        <v>2735475001</v>
      </c>
      <c r="Q104" s="8">
        <f t="shared" si="92"/>
        <v>19882805862</v>
      </c>
      <c r="R104" s="8">
        <f t="shared" si="92"/>
        <v>0</v>
      </c>
      <c r="S104" s="8">
        <f t="shared" si="92"/>
        <v>2751576941</v>
      </c>
      <c r="T104" s="8">
        <f t="shared" si="92"/>
        <v>19882418356</v>
      </c>
      <c r="U104" s="8">
        <f t="shared" si="92"/>
        <v>2811731041</v>
      </c>
      <c r="V104" s="8">
        <f t="shared" si="92"/>
        <v>19778521656</v>
      </c>
      <c r="W104" s="8">
        <f t="shared" si="92"/>
        <v>103896700</v>
      </c>
      <c r="X104" s="45">
        <f t="shared" si="92"/>
        <v>0</v>
      </c>
    </row>
    <row r="105" spans="1:24" ht="24.75" customHeight="1">
      <c r="A105" s="44" t="s">
        <v>309</v>
      </c>
      <c r="B105" s="2" t="s">
        <v>4</v>
      </c>
      <c r="C105" s="8">
        <f>SUM(C106+C122+C132)</f>
        <v>20634728571</v>
      </c>
      <c r="D105" s="8">
        <f aca="true" t="shared" si="93" ref="D105:K105">SUM(D106+D122+D132)</f>
        <v>0</v>
      </c>
      <c r="E105" s="8">
        <f t="shared" si="93"/>
        <v>0</v>
      </c>
      <c r="F105" s="8">
        <f t="shared" si="93"/>
        <v>40006534</v>
      </c>
      <c r="G105" s="8">
        <f t="shared" si="93"/>
        <v>827357109</v>
      </c>
      <c r="H105" s="8">
        <f t="shared" si="93"/>
        <v>0</v>
      </c>
      <c r="I105" s="8">
        <f t="shared" si="93"/>
        <v>0</v>
      </c>
      <c r="J105" s="8">
        <f t="shared" si="93"/>
        <v>94906534</v>
      </c>
      <c r="K105" s="8">
        <f t="shared" si="93"/>
        <v>882257109</v>
      </c>
      <c r="L105" s="8">
        <f t="shared" si="66"/>
        <v>19847377996</v>
      </c>
      <c r="M105" s="8">
        <f aca="true" t="shared" si="94" ref="M105:X105">SUM(M106+M122+M132)</f>
        <v>2734266961</v>
      </c>
      <c r="N105" s="8">
        <f t="shared" si="94"/>
        <v>19847377996</v>
      </c>
      <c r="O105" s="8">
        <f t="shared" si="94"/>
        <v>0</v>
      </c>
      <c r="P105" s="8">
        <f t="shared" si="94"/>
        <v>2734266961</v>
      </c>
      <c r="Q105" s="8">
        <f t="shared" si="94"/>
        <v>19847377996</v>
      </c>
      <c r="R105" s="8">
        <f t="shared" si="94"/>
        <v>0</v>
      </c>
      <c r="S105" s="8">
        <f t="shared" si="94"/>
        <v>2734190861</v>
      </c>
      <c r="T105" s="8">
        <f t="shared" si="94"/>
        <v>19847301896</v>
      </c>
      <c r="U105" s="8">
        <f t="shared" si="94"/>
        <v>2794226961</v>
      </c>
      <c r="V105" s="8">
        <f t="shared" si="94"/>
        <v>19743405196</v>
      </c>
      <c r="W105" s="8">
        <f t="shared" si="94"/>
        <v>103896700</v>
      </c>
      <c r="X105" s="45">
        <f t="shared" si="94"/>
        <v>0</v>
      </c>
    </row>
    <row r="106" spans="1:24" ht="24.75" customHeight="1">
      <c r="A106" s="44" t="s">
        <v>310</v>
      </c>
      <c r="B106" s="2" t="s">
        <v>5</v>
      </c>
      <c r="C106" s="8">
        <f>SUM(C107+C111+C113)</f>
        <v>16605100000</v>
      </c>
      <c r="D106" s="8">
        <f aca="true" t="shared" si="95" ref="D106:K106">SUM(D107+D111+D113)</f>
        <v>0</v>
      </c>
      <c r="E106" s="8">
        <f t="shared" si="95"/>
        <v>0</v>
      </c>
      <c r="F106" s="8">
        <f t="shared" si="95"/>
        <v>40002334</v>
      </c>
      <c r="G106" s="8">
        <f t="shared" si="95"/>
        <v>622678852</v>
      </c>
      <c r="H106" s="8">
        <f t="shared" si="95"/>
        <v>0</v>
      </c>
      <c r="I106" s="8">
        <f t="shared" si="95"/>
        <v>0</v>
      </c>
      <c r="J106" s="8">
        <f t="shared" si="95"/>
        <v>94902334</v>
      </c>
      <c r="K106" s="8">
        <f t="shared" si="95"/>
        <v>677578852</v>
      </c>
      <c r="L106" s="8">
        <f t="shared" si="66"/>
        <v>16022423482</v>
      </c>
      <c r="M106" s="8">
        <f aca="true" t="shared" si="96" ref="M106:X106">SUM(M107+M111+M113)</f>
        <v>2339988332</v>
      </c>
      <c r="N106" s="8">
        <f t="shared" si="96"/>
        <v>16022423482</v>
      </c>
      <c r="O106" s="8">
        <f t="shared" si="96"/>
        <v>0</v>
      </c>
      <c r="P106" s="8">
        <f t="shared" si="96"/>
        <v>2339988332</v>
      </c>
      <c r="Q106" s="8">
        <f t="shared" si="96"/>
        <v>16022423482</v>
      </c>
      <c r="R106" s="8">
        <f t="shared" si="96"/>
        <v>0</v>
      </c>
      <c r="S106" s="8">
        <f t="shared" si="96"/>
        <v>2339988332</v>
      </c>
      <c r="T106" s="8">
        <f t="shared" si="96"/>
        <v>16022423482</v>
      </c>
      <c r="U106" s="8">
        <f t="shared" si="96"/>
        <v>2339988332</v>
      </c>
      <c r="V106" s="8">
        <f t="shared" si="96"/>
        <v>16022423482</v>
      </c>
      <c r="W106" s="8">
        <f t="shared" si="96"/>
        <v>0</v>
      </c>
      <c r="X106" s="45">
        <f t="shared" si="96"/>
        <v>0</v>
      </c>
    </row>
    <row r="107" spans="1:24" ht="24.75" customHeight="1">
      <c r="A107" s="44" t="s">
        <v>311</v>
      </c>
      <c r="B107" s="2" t="s">
        <v>6</v>
      </c>
      <c r="C107" s="8">
        <f>SUM(C108:C110)</f>
        <v>14100000000</v>
      </c>
      <c r="D107" s="8">
        <f aca="true" t="shared" si="97" ref="D107:K107">SUM(D108:D110)</f>
        <v>0</v>
      </c>
      <c r="E107" s="8">
        <f t="shared" si="97"/>
        <v>0</v>
      </c>
      <c r="F107" s="8">
        <f t="shared" si="97"/>
        <v>21163360</v>
      </c>
      <c r="G107" s="8">
        <f t="shared" si="97"/>
        <v>317132565</v>
      </c>
      <c r="H107" s="8">
        <f t="shared" si="97"/>
        <v>0</v>
      </c>
      <c r="I107" s="8">
        <f t="shared" si="97"/>
        <v>0</v>
      </c>
      <c r="J107" s="8">
        <f t="shared" si="97"/>
        <v>21163360</v>
      </c>
      <c r="K107" s="8">
        <f t="shared" si="97"/>
        <v>317132565</v>
      </c>
      <c r="L107" s="8">
        <f t="shared" si="66"/>
        <v>13804030795</v>
      </c>
      <c r="M107" s="8">
        <f aca="true" t="shared" si="98" ref="M107:X107">SUM(M108:M110)</f>
        <v>1133814176</v>
      </c>
      <c r="N107" s="8">
        <f t="shared" si="98"/>
        <v>13804030795</v>
      </c>
      <c r="O107" s="8">
        <f t="shared" si="98"/>
        <v>0</v>
      </c>
      <c r="P107" s="8">
        <f t="shared" si="98"/>
        <v>1133814176</v>
      </c>
      <c r="Q107" s="8">
        <f t="shared" si="98"/>
        <v>13804030795</v>
      </c>
      <c r="R107" s="8">
        <f t="shared" si="98"/>
        <v>0</v>
      </c>
      <c r="S107" s="8">
        <f t="shared" si="98"/>
        <v>1133814176</v>
      </c>
      <c r="T107" s="8">
        <f t="shared" si="98"/>
        <v>13804030795</v>
      </c>
      <c r="U107" s="8">
        <f t="shared" si="98"/>
        <v>1133814176</v>
      </c>
      <c r="V107" s="8">
        <f t="shared" si="98"/>
        <v>13804030795</v>
      </c>
      <c r="W107" s="8">
        <f t="shared" si="98"/>
        <v>0</v>
      </c>
      <c r="X107" s="45">
        <f t="shared" si="98"/>
        <v>0</v>
      </c>
    </row>
    <row r="108" spans="1:24" ht="24.75" customHeight="1">
      <c r="A108" s="46" t="s">
        <v>312</v>
      </c>
      <c r="B108" s="4" t="s">
        <v>7</v>
      </c>
      <c r="C108" s="9">
        <v>9900000000</v>
      </c>
      <c r="D108" s="9">
        <v>0</v>
      </c>
      <c r="E108" s="9">
        <v>0</v>
      </c>
      <c r="F108" s="9">
        <v>0</v>
      </c>
      <c r="G108" s="9">
        <v>304540660</v>
      </c>
      <c r="H108" s="9">
        <v>0</v>
      </c>
      <c r="I108" s="9">
        <v>0</v>
      </c>
      <c r="J108" s="9">
        <v>0</v>
      </c>
      <c r="K108" s="9">
        <v>304540660</v>
      </c>
      <c r="L108" s="9">
        <f t="shared" si="66"/>
        <v>9595459340</v>
      </c>
      <c r="M108" s="9">
        <v>784565740</v>
      </c>
      <c r="N108" s="9">
        <v>9595459340</v>
      </c>
      <c r="O108" s="9">
        <f>(L108-N108)</f>
        <v>0</v>
      </c>
      <c r="P108" s="9">
        <v>784565740</v>
      </c>
      <c r="Q108" s="9">
        <v>9595459340</v>
      </c>
      <c r="R108" s="9">
        <f>N108-Q108</f>
        <v>0</v>
      </c>
      <c r="S108" s="9">
        <v>784565740</v>
      </c>
      <c r="T108" s="9">
        <v>9595459340</v>
      </c>
      <c r="U108" s="9">
        <v>784565740</v>
      </c>
      <c r="V108" s="9">
        <v>9595459340</v>
      </c>
      <c r="W108" s="9">
        <f>T108-V108</f>
        <v>0</v>
      </c>
      <c r="X108" s="47">
        <f>L108-Q108</f>
        <v>0</v>
      </c>
    </row>
    <row r="109" spans="1:24" ht="24.75" customHeight="1">
      <c r="A109" s="46" t="s">
        <v>147</v>
      </c>
      <c r="B109" s="4" t="s">
        <v>146</v>
      </c>
      <c r="C109" s="9">
        <v>1000000000</v>
      </c>
      <c r="D109" s="9">
        <v>0</v>
      </c>
      <c r="E109" s="9">
        <v>0</v>
      </c>
      <c r="F109" s="9">
        <v>21163360</v>
      </c>
      <c r="G109" s="9">
        <v>0</v>
      </c>
      <c r="H109" s="9">
        <v>0</v>
      </c>
      <c r="I109" s="9">
        <v>0</v>
      </c>
      <c r="J109" s="9">
        <v>21163360</v>
      </c>
      <c r="K109" s="9">
        <v>0</v>
      </c>
      <c r="L109" s="9">
        <f t="shared" si="66"/>
        <v>1021163360</v>
      </c>
      <c r="M109" s="9">
        <v>90900240</v>
      </c>
      <c r="N109" s="9">
        <v>1021163360</v>
      </c>
      <c r="O109" s="9">
        <f>(L109-N109)</f>
        <v>0</v>
      </c>
      <c r="P109" s="9">
        <v>90900240</v>
      </c>
      <c r="Q109" s="9">
        <v>1021163360</v>
      </c>
      <c r="R109" s="9">
        <f>N109-Q109</f>
        <v>0</v>
      </c>
      <c r="S109" s="9">
        <v>90900240</v>
      </c>
      <c r="T109" s="9">
        <v>1021163360</v>
      </c>
      <c r="U109" s="9">
        <v>90900240</v>
      </c>
      <c r="V109" s="9">
        <v>1021163360</v>
      </c>
      <c r="W109" s="9">
        <f>T109-V109</f>
        <v>0</v>
      </c>
      <c r="X109" s="47">
        <f>L109-Q109</f>
        <v>0</v>
      </c>
    </row>
    <row r="110" spans="1:24" ht="24.75" customHeight="1">
      <c r="A110" s="46" t="s">
        <v>313</v>
      </c>
      <c r="B110" s="4" t="s">
        <v>47</v>
      </c>
      <c r="C110" s="9">
        <v>3200000000</v>
      </c>
      <c r="D110" s="9">
        <v>0</v>
      </c>
      <c r="E110" s="9">
        <v>0</v>
      </c>
      <c r="F110" s="9">
        <v>0</v>
      </c>
      <c r="G110" s="9">
        <v>12591905</v>
      </c>
      <c r="H110" s="9">
        <v>0</v>
      </c>
      <c r="I110" s="9">
        <v>0</v>
      </c>
      <c r="J110" s="9">
        <v>0</v>
      </c>
      <c r="K110" s="9">
        <v>12591905</v>
      </c>
      <c r="L110" s="9">
        <f t="shared" si="66"/>
        <v>3187408095</v>
      </c>
      <c r="M110" s="9">
        <v>258348196</v>
      </c>
      <c r="N110" s="9">
        <v>3187408095</v>
      </c>
      <c r="O110" s="9">
        <f>(L110-N110)</f>
        <v>0</v>
      </c>
      <c r="P110" s="9">
        <v>258348196</v>
      </c>
      <c r="Q110" s="9">
        <v>3187408095</v>
      </c>
      <c r="R110" s="9">
        <f>N110-Q110</f>
        <v>0</v>
      </c>
      <c r="S110" s="9">
        <v>258348196</v>
      </c>
      <c r="T110" s="9">
        <v>3187408095</v>
      </c>
      <c r="U110" s="9">
        <v>258348196</v>
      </c>
      <c r="V110" s="9">
        <v>3187408095</v>
      </c>
      <c r="W110" s="9">
        <f>T110-V110</f>
        <v>0</v>
      </c>
      <c r="X110" s="47">
        <f>L110-Q110</f>
        <v>0</v>
      </c>
    </row>
    <row r="111" spans="1:24" ht="24.75" customHeight="1">
      <c r="A111" s="44" t="s">
        <v>314</v>
      </c>
      <c r="B111" s="2" t="s">
        <v>9</v>
      </c>
      <c r="C111" s="8">
        <f>SUM(C112)</f>
        <v>40000000</v>
      </c>
      <c r="D111" s="8">
        <f aca="true" t="shared" si="99" ref="D111:K111">SUM(D112)</f>
        <v>0</v>
      </c>
      <c r="E111" s="8">
        <f t="shared" si="99"/>
        <v>0</v>
      </c>
      <c r="F111" s="8">
        <f t="shared" si="99"/>
        <v>2041610</v>
      </c>
      <c r="G111" s="8">
        <f t="shared" si="99"/>
        <v>0</v>
      </c>
      <c r="H111" s="8">
        <f t="shared" si="99"/>
        <v>0</v>
      </c>
      <c r="I111" s="8">
        <f t="shared" si="99"/>
        <v>0</v>
      </c>
      <c r="J111" s="8">
        <f t="shared" si="99"/>
        <v>2041610</v>
      </c>
      <c r="K111" s="8">
        <f t="shared" si="99"/>
        <v>0</v>
      </c>
      <c r="L111" s="8">
        <f t="shared" si="66"/>
        <v>42041610</v>
      </c>
      <c r="M111" s="8">
        <f aca="true" t="shared" si="100" ref="M111:X111">SUM(M112)</f>
        <v>3557179</v>
      </c>
      <c r="N111" s="8">
        <f t="shared" si="100"/>
        <v>42041610</v>
      </c>
      <c r="O111" s="8">
        <f t="shared" si="100"/>
        <v>0</v>
      </c>
      <c r="P111" s="8">
        <f t="shared" si="100"/>
        <v>3557179</v>
      </c>
      <c r="Q111" s="8">
        <f t="shared" si="100"/>
        <v>42041610</v>
      </c>
      <c r="R111" s="8">
        <f t="shared" si="100"/>
        <v>0</v>
      </c>
      <c r="S111" s="8">
        <f t="shared" si="100"/>
        <v>3557179</v>
      </c>
      <c r="T111" s="8">
        <f t="shared" si="100"/>
        <v>42041610</v>
      </c>
      <c r="U111" s="8">
        <f t="shared" si="100"/>
        <v>3557179</v>
      </c>
      <c r="V111" s="8">
        <f t="shared" si="100"/>
        <v>42041610</v>
      </c>
      <c r="W111" s="8">
        <f t="shared" si="100"/>
        <v>0</v>
      </c>
      <c r="X111" s="45">
        <f t="shared" si="100"/>
        <v>0</v>
      </c>
    </row>
    <row r="112" spans="1:24" ht="24.75" customHeight="1">
      <c r="A112" s="46" t="s">
        <v>315</v>
      </c>
      <c r="B112" s="4" t="s">
        <v>10</v>
      </c>
      <c r="C112" s="9">
        <v>40000000</v>
      </c>
      <c r="D112" s="9">
        <v>0</v>
      </c>
      <c r="E112" s="9">
        <v>0</v>
      </c>
      <c r="F112" s="9">
        <v>2041610</v>
      </c>
      <c r="G112" s="9">
        <v>0</v>
      </c>
      <c r="H112" s="9">
        <v>0</v>
      </c>
      <c r="I112" s="9">
        <v>0</v>
      </c>
      <c r="J112" s="9">
        <v>2041610</v>
      </c>
      <c r="K112" s="9">
        <v>0</v>
      </c>
      <c r="L112" s="9">
        <f t="shared" si="66"/>
        <v>42041610</v>
      </c>
      <c r="M112" s="9">
        <v>3557179</v>
      </c>
      <c r="N112" s="9">
        <v>42041610</v>
      </c>
      <c r="O112" s="9">
        <f>(L112-N112)</f>
        <v>0</v>
      </c>
      <c r="P112" s="9">
        <v>3557179</v>
      </c>
      <c r="Q112" s="9">
        <v>42041610</v>
      </c>
      <c r="R112" s="9">
        <f>N112-Q112</f>
        <v>0</v>
      </c>
      <c r="S112" s="9">
        <v>3557179</v>
      </c>
      <c r="T112" s="9">
        <v>42041610</v>
      </c>
      <c r="U112" s="9">
        <v>3557179</v>
      </c>
      <c r="V112" s="9">
        <v>42041610</v>
      </c>
      <c r="W112" s="9">
        <f>T112-V112</f>
        <v>0</v>
      </c>
      <c r="X112" s="47">
        <f>L112-Q112</f>
        <v>0</v>
      </c>
    </row>
    <row r="113" spans="1:24" ht="24.75" customHeight="1">
      <c r="A113" s="44" t="s">
        <v>316</v>
      </c>
      <c r="B113" s="2" t="s">
        <v>13</v>
      </c>
      <c r="C113" s="8">
        <f>SUM(C114:C121)</f>
        <v>2465100000</v>
      </c>
      <c r="D113" s="8">
        <f aca="true" t="shared" si="101" ref="D113:K113">SUM(D114:D121)</f>
        <v>0</v>
      </c>
      <c r="E113" s="8">
        <f t="shared" si="101"/>
        <v>0</v>
      </c>
      <c r="F113" s="8">
        <f t="shared" si="101"/>
        <v>16797364</v>
      </c>
      <c r="G113" s="8">
        <f t="shared" si="101"/>
        <v>305546287</v>
      </c>
      <c r="H113" s="8">
        <f t="shared" si="101"/>
        <v>0</v>
      </c>
      <c r="I113" s="8">
        <f t="shared" si="101"/>
        <v>0</v>
      </c>
      <c r="J113" s="8">
        <f t="shared" si="101"/>
        <v>71697364</v>
      </c>
      <c r="K113" s="8">
        <f t="shared" si="101"/>
        <v>360446287</v>
      </c>
      <c r="L113" s="8">
        <f t="shared" si="66"/>
        <v>2176351077</v>
      </c>
      <c r="M113" s="8">
        <f aca="true" t="shared" si="102" ref="M113:X113">SUM(M114:M121)</f>
        <v>1202616977</v>
      </c>
      <c r="N113" s="8">
        <f t="shared" si="102"/>
        <v>2176351077</v>
      </c>
      <c r="O113" s="8">
        <f t="shared" si="102"/>
        <v>0</v>
      </c>
      <c r="P113" s="8">
        <f t="shared" si="102"/>
        <v>1202616977</v>
      </c>
      <c r="Q113" s="8">
        <f t="shared" si="102"/>
        <v>2176351077</v>
      </c>
      <c r="R113" s="8">
        <f t="shared" si="102"/>
        <v>0</v>
      </c>
      <c r="S113" s="8">
        <f t="shared" si="102"/>
        <v>1202616977</v>
      </c>
      <c r="T113" s="8">
        <f t="shared" si="102"/>
        <v>2176351077</v>
      </c>
      <c r="U113" s="8">
        <f t="shared" si="102"/>
        <v>1202616977</v>
      </c>
      <c r="V113" s="8">
        <f t="shared" si="102"/>
        <v>2176351077</v>
      </c>
      <c r="W113" s="8">
        <f t="shared" si="102"/>
        <v>0</v>
      </c>
      <c r="X113" s="45">
        <f t="shared" si="102"/>
        <v>0</v>
      </c>
    </row>
    <row r="114" spans="1:24" ht="24.75" customHeight="1">
      <c r="A114" s="46" t="s">
        <v>317</v>
      </c>
      <c r="B114" s="4" t="s">
        <v>14</v>
      </c>
      <c r="C114" s="9">
        <v>30000000</v>
      </c>
      <c r="D114" s="9">
        <v>0</v>
      </c>
      <c r="E114" s="9">
        <v>0</v>
      </c>
      <c r="F114" s="9">
        <v>0</v>
      </c>
      <c r="G114" s="9">
        <v>14010625</v>
      </c>
      <c r="H114" s="9">
        <v>0</v>
      </c>
      <c r="I114" s="9">
        <v>0</v>
      </c>
      <c r="J114" s="9">
        <v>0</v>
      </c>
      <c r="K114" s="9">
        <v>14010625</v>
      </c>
      <c r="L114" s="9">
        <f t="shared" si="66"/>
        <v>15989375</v>
      </c>
      <c r="M114" s="9">
        <v>679996</v>
      </c>
      <c r="N114" s="9">
        <v>15989375</v>
      </c>
      <c r="O114" s="9">
        <f aca="true" t="shared" si="103" ref="O114:O121">(L114-N114)</f>
        <v>0</v>
      </c>
      <c r="P114" s="9">
        <v>679996</v>
      </c>
      <c r="Q114" s="9">
        <v>15989375</v>
      </c>
      <c r="R114" s="9">
        <f aca="true" t="shared" si="104" ref="R114:R121">N114-Q114</f>
        <v>0</v>
      </c>
      <c r="S114" s="9">
        <v>679996</v>
      </c>
      <c r="T114" s="9">
        <v>15989375</v>
      </c>
      <c r="U114" s="9">
        <v>679996</v>
      </c>
      <c r="V114" s="9">
        <v>15989375</v>
      </c>
      <c r="W114" s="9">
        <f aca="true" t="shared" si="105" ref="W114:W121">T114-V114</f>
        <v>0</v>
      </c>
      <c r="X114" s="47">
        <f aca="true" t="shared" si="106" ref="X114:X121">L114-Q114</f>
        <v>0</v>
      </c>
    </row>
    <row r="115" spans="1:24" ht="24.75" customHeight="1">
      <c r="A115" s="46" t="s">
        <v>318</v>
      </c>
      <c r="B115" s="4" t="s">
        <v>15</v>
      </c>
      <c r="C115" s="9">
        <v>10000000</v>
      </c>
      <c r="D115" s="9">
        <v>0</v>
      </c>
      <c r="E115" s="9">
        <v>0</v>
      </c>
      <c r="F115" s="9">
        <v>0</v>
      </c>
      <c r="G115" s="9">
        <v>8857900</v>
      </c>
      <c r="H115" s="9">
        <v>0</v>
      </c>
      <c r="I115" s="9">
        <v>0</v>
      </c>
      <c r="J115" s="9">
        <v>0</v>
      </c>
      <c r="K115" s="9">
        <v>8857900</v>
      </c>
      <c r="L115" s="9">
        <f t="shared" si="66"/>
        <v>1142100</v>
      </c>
      <c r="M115" s="9">
        <v>32900</v>
      </c>
      <c r="N115" s="9">
        <v>1142100</v>
      </c>
      <c r="O115" s="9">
        <f t="shared" si="103"/>
        <v>0</v>
      </c>
      <c r="P115" s="9">
        <v>32900</v>
      </c>
      <c r="Q115" s="9">
        <v>1142100</v>
      </c>
      <c r="R115" s="9">
        <f t="shared" si="104"/>
        <v>0</v>
      </c>
      <c r="S115" s="9">
        <v>32900</v>
      </c>
      <c r="T115" s="9">
        <v>1142100</v>
      </c>
      <c r="U115" s="9">
        <v>32900</v>
      </c>
      <c r="V115" s="9">
        <v>1142100</v>
      </c>
      <c r="W115" s="9">
        <f t="shared" si="105"/>
        <v>0</v>
      </c>
      <c r="X115" s="47">
        <f t="shared" si="106"/>
        <v>0</v>
      </c>
    </row>
    <row r="116" spans="1:24" ht="24.75" customHeight="1">
      <c r="A116" s="46" t="s">
        <v>319</v>
      </c>
      <c r="B116" s="4" t="s">
        <v>18</v>
      </c>
      <c r="C116" s="9">
        <v>570000000</v>
      </c>
      <c r="D116" s="9">
        <v>0</v>
      </c>
      <c r="E116" s="9">
        <v>0</v>
      </c>
      <c r="F116" s="9">
        <v>0</v>
      </c>
      <c r="G116" s="9">
        <v>2134158</v>
      </c>
      <c r="H116" s="9">
        <v>0</v>
      </c>
      <c r="I116" s="9">
        <v>0</v>
      </c>
      <c r="J116" s="9">
        <v>0</v>
      </c>
      <c r="K116" s="9">
        <v>2134158</v>
      </c>
      <c r="L116" s="9">
        <f t="shared" si="66"/>
        <v>567865842</v>
      </c>
      <c r="M116" s="9">
        <v>0</v>
      </c>
      <c r="N116" s="9">
        <v>567865842</v>
      </c>
      <c r="O116" s="9">
        <f t="shared" si="103"/>
        <v>0</v>
      </c>
      <c r="P116" s="9">
        <v>0</v>
      </c>
      <c r="Q116" s="9">
        <v>567865842</v>
      </c>
      <c r="R116" s="9">
        <f t="shared" si="104"/>
        <v>0</v>
      </c>
      <c r="S116" s="9">
        <v>0</v>
      </c>
      <c r="T116" s="9">
        <v>567865842</v>
      </c>
      <c r="U116" s="9">
        <v>0</v>
      </c>
      <c r="V116" s="9">
        <v>567865842</v>
      </c>
      <c r="W116" s="9">
        <f t="shared" si="105"/>
        <v>0</v>
      </c>
      <c r="X116" s="47">
        <f t="shared" si="106"/>
        <v>0</v>
      </c>
    </row>
    <row r="117" spans="1:24" ht="24.75" customHeight="1">
      <c r="A117" s="46" t="s">
        <v>320</v>
      </c>
      <c r="B117" s="4" t="s">
        <v>19</v>
      </c>
      <c r="C117" s="9">
        <v>1490000000</v>
      </c>
      <c r="D117" s="9">
        <v>0</v>
      </c>
      <c r="E117" s="9">
        <v>0</v>
      </c>
      <c r="F117" s="9">
        <v>0</v>
      </c>
      <c r="G117" s="9">
        <v>258781030</v>
      </c>
      <c r="H117" s="9">
        <v>0</v>
      </c>
      <c r="I117" s="9">
        <v>0</v>
      </c>
      <c r="J117" s="9">
        <v>0</v>
      </c>
      <c r="K117" s="9">
        <v>283781030</v>
      </c>
      <c r="L117" s="9">
        <f t="shared" si="66"/>
        <v>1206218970</v>
      </c>
      <c r="M117" s="9">
        <v>1180856497</v>
      </c>
      <c r="N117" s="9">
        <v>1206218970</v>
      </c>
      <c r="O117" s="9">
        <f t="shared" si="103"/>
        <v>0</v>
      </c>
      <c r="P117" s="9">
        <v>1180856497</v>
      </c>
      <c r="Q117" s="9">
        <v>1206218970</v>
      </c>
      <c r="R117" s="9">
        <f t="shared" si="104"/>
        <v>0</v>
      </c>
      <c r="S117" s="9">
        <v>1180856497</v>
      </c>
      <c r="T117" s="9">
        <v>1206218970</v>
      </c>
      <c r="U117" s="9">
        <v>1180856497</v>
      </c>
      <c r="V117" s="9">
        <v>1206218970</v>
      </c>
      <c r="W117" s="9">
        <f t="shared" si="105"/>
        <v>0</v>
      </c>
      <c r="X117" s="47">
        <f t="shared" si="106"/>
        <v>0</v>
      </c>
    </row>
    <row r="118" spans="1:24" ht="24.75" customHeight="1">
      <c r="A118" s="46" t="s">
        <v>321</v>
      </c>
      <c r="B118" s="4" t="s">
        <v>48</v>
      </c>
      <c r="C118" s="9">
        <v>100000</v>
      </c>
      <c r="D118" s="9">
        <v>0</v>
      </c>
      <c r="E118" s="9">
        <v>0</v>
      </c>
      <c r="F118" s="9">
        <v>0</v>
      </c>
      <c r="G118" s="9">
        <v>6710454</v>
      </c>
      <c r="H118" s="9">
        <v>0</v>
      </c>
      <c r="I118" s="9">
        <v>0</v>
      </c>
      <c r="J118" s="9">
        <v>29900000</v>
      </c>
      <c r="K118" s="9">
        <v>6710454</v>
      </c>
      <c r="L118" s="9">
        <f t="shared" si="66"/>
        <v>23289546</v>
      </c>
      <c r="M118" s="9">
        <v>1069665</v>
      </c>
      <c r="N118" s="9">
        <v>23289546</v>
      </c>
      <c r="O118" s="9">
        <f t="shared" si="103"/>
        <v>0</v>
      </c>
      <c r="P118" s="9">
        <v>1069665</v>
      </c>
      <c r="Q118" s="9">
        <v>23289546</v>
      </c>
      <c r="R118" s="9">
        <f t="shared" si="104"/>
        <v>0</v>
      </c>
      <c r="S118" s="9">
        <v>1069665</v>
      </c>
      <c r="T118" s="9">
        <v>23289546</v>
      </c>
      <c r="U118" s="9">
        <v>1069665</v>
      </c>
      <c r="V118" s="9">
        <v>23289546</v>
      </c>
      <c r="W118" s="9">
        <f t="shared" si="105"/>
        <v>0</v>
      </c>
      <c r="X118" s="47">
        <f t="shared" si="106"/>
        <v>0</v>
      </c>
    </row>
    <row r="119" spans="1:24" ht="24.75" customHeight="1">
      <c r="A119" s="46" t="s">
        <v>322</v>
      </c>
      <c r="B119" s="4" t="s">
        <v>49</v>
      </c>
      <c r="C119" s="9">
        <v>30000000</v>
      </c>
      <c r="D119" s="9">
        <v>0</v>
      </c>
      <c r="E119" s="9">
        <v>0</v>
      </c>
      <c r="F119" s="9">
        <v>0</v>
      </c>
      <c r="G119" s="9">
        <v>52120</v>
      </c>
      <c r="H119" s="9">
        <v>0</v>
      </c>
      <c r="I119" s="9">
        <v>0</v>
      </c>
      <c r="J119" s="9">
        <v>0</v>
      </c>
      <c r="K119" s="9">
        <v>29952120</v>
      </c>
      <c r="L119" s="9">
        <f t="shared" si="66"/>
        <v>47880</v>
      </c>
      <c r="M119" s="9">
        <v>1939</v>
      </c>
      <c r="N119" s="9">
        <v>47880</v>
      </c>
      <c r="O119" s="9">
        <f t="shared" si="103"/>
        <v>0</v>
      </c>
      <c r="P119" s="9">
        <v>1939</v>
      </c>
      <c r="Q119" s="9">
        <v>47880</v>
      </c>
      <c r="R119" s="9">
        <f t="shared" si="104"/>
        <v>0</v>
      </c>
      <c r="S119" s="9">
        <v>1939</v>
      </c>
      <c r="T119" s="9">
        <v>47880</v>
      </c>
      <c r="U119" s="9">
        <v>1939</v>
      </c>
      <c r="V119" s="9">
        <v>47880</v>
      </c>
      <c r="W119" s="9">
        <f t="shared" si="105"/>
        <v>0</v>
      </c>
      <c r="X119" s="47">
        <f t="shared" si="106"/>
        <v>0</v>
      </c>
    </row>
    <row r="120" spans="1:24" ht="24.75" customHeight="1">
      <c r="A120" s="46" t="s">
        <v>323</v>
      </c>
      <c r="B120" s="4" t="s">
        <v>50</v>
      </c>
      <c r="C120" s="9">
        <v>15000000</v>
      </c>
      <c r="D120" s="9">
        <v>0</v>
      </c>
      <c r="E120" s="9">
        <v>0</v>
      </c>
      <c r="F120" s="9">
        <v>0</v>
      </c>
      <c r="G120" s="9">
        <v>15000000</v>
      </c>
      <c r="H120" s="9">
        <v>0</v>
      </c>
      <c r="I120" s="9">
        <v>0</v>
      </c>
      <c r="J120" s="9">
        <v>0</v>
      </c>
      <c r="K120" s="9">
        <v>15000000</v>
      </c>
      <c r="L120" s="9">
        <f t="shared" si="66"/>
        <v>0</v>
      </c>
      <c r="M120" s="9">
        <v>0</v>
      </c>
      <c r="N120" s="9">
        <v>0</v>
      </c>
      <c r="O120" s="9">
        <f t="shared" si="103"/>
        <v>0</v>
      </c>
      <c r="P120" s="9">
        <v>0</v>
      </c>
      <c r="Q120" s="9">
        <v>0</v>
      </c>
      <c r="R120" s="9">
        <f t="shared" si="104"/>
        <v>0</v>
      </c>
      <c r="S120" s="9">
        <v>0</v>
      </c>
      <c r="T120" s="9">
        <v>0</v>
      </c>
      <c r="U120" s="9">
        <v>0</v>
      </c>
      <c r="V120" s="9">
        <v>0</v>
      </c>
      <c r="W120" s="9">
        <f t="shared" si="105"/>
        <v>0</v>
      </c>
      <c r="X120" s="47">
        <f t="shared" si="106"/>
        <v>0</v>
      </c>
    </row>
    <row r="121" spans="1:24" ht="24.75" customHeight="1">
      <c r="A121" s="46" t="s">
        <v>324</v>
      </c>
      <c r="B121" s="4" t="s">
        <v>283</v>
      </c>
      <c r="C121" s="9">
        <v>320000000</v>
      </c>
      <c r="D121" s="9">
        <v>0</v>
      </c>
      <c r="E121" s="9">
        <v>0</v>
      </c>
      <c r="F121" s="9">
        <v>16797364</v>
      </c>
      <c r="G121" s="9">
        <v>0</v>
      </c>
      <c r="H121" s="9">
        <v>0</v>
      </c>
      <c r="I121" s="9">
        <v>0</v>
      </c>
      <c r="J121" s="9">
        <v>41797364</v>
      </c>
      <c r="K121" s="9">
        <v>0</v>
      </c>
      <c r="L121" s="9">
        <f t="shared" si="66"/>
        <v>361797364</v>
      </c>
      <c r="M121" s="9">
        <v>19975980</v>
      </c>
      <c r="N121" s="9">
        <v>361797364</v>
      </c>
      <c r="O121" s="9">
        <f t="shared" si="103"/>
        <v>0</v>
      </c>
      <c r="P121" s="9">
        <v>19975980</v>
      </c>
      <c r="Q121" s="9">
        <v>361797364</v>
      </c>
      <c r="R121" s="9">
        <f t="shared" si="104"/>
        <v>0</v>
      </c>
      <c r="S121" s="9">
        <v>19975980</v>
      </c>
      <c r="T121" s="9">
        <v>361797364</v>
      </c>
      <c r="U121" s="9">
        <v>19975980</v>
      </c>
      <c r="V121" s="9">
        <v>361797364</v>
      </c>
      <c r="W121" s="9">
        <f t="shared" si="105"/>
        <v>0</v>
      </c>
      <c r="X121" s="47">
        <f t="shared" si="106"/>
        <v>0</v>
      </c>
    </row>
    <row r="122" spans="1:24" ht="24.75" customHeight="1">
      <c r="A122" s="44" t="s">
        <v>325</v>
      </c>
      <c r="B122" s="2" t="s">
        <v>22</v>
      </c>
      <c r="C122" s="8">
        <f>SUM(C123+C125)</f>
        <v>3925000000</v>
      </c>
      <c r="D122" s="8">
        <f aca="true" t="shared" si="107" ref="D122:K122">SUM(D123+D125)</f>
        <v>0</v>
      </c>
      <c r="E122" s="8">
        <f t="shared" si="107"/>
        <v>0</v>
      </c>
      <c r="F122" s="8">
        <f t="shared" si="107"/>
        <v>4200</v>
      </c>
      <c r="G122" s="8">
        <f t="shared" si="107"/>
        <v>100049686</v>
      </c>
      <c r="H122" s="8">
        <f t="shared" si="107"/>
        <v>0</v>
      </c>
      <c r="I122" s="8">
        <f t="shared" si="107"/>
        <v>0</v>
      </c>
      <c r="J122" s="8">
        <f t="shared" si="107"/>
        <v>4200</v>
      </c>
      <c r="K122" s="8">
        <f t="shared" si="107"/>
        <v>100049686</v>
      </c>
      <c r="L122" s="8">
        <f t="shared" si="66"/>
        <v>3824954514</v>
      </c>
      <c r="M122" s="8">
        <f aca="true" t="shared" si="108" ref="M122:X122">SUM(M123+M125)</f>
        <v>394278629</v>
      </c>
      <c r="N122" s="8">
        <f t="shared" si="108"/>
        <v>3824954514</v>
      </c>
      <c r="O122" s="8">
        <f t="shared" si="108"/>
        <v>0</v>
      </c>
      <c r="P122" s="8">
        <f t="shared" si="108"/>
        <v>394278629</v>
      </c>
      <c r="Q122" s="8">
        <f t="shared" si="108"/>
        <v>3824954514</v>
      </c>
      <c r="R122" s="8">
        <f t="shared" si="108"/>
        <v>0</v>
      </c>
      <c r="S122" s="8">
        <f t="shared" si="108"/>
        <v>394202529</v>
      </c>
      <c r="T122" s="8">
        <f t="shared" si="108"/>
        <v>3824878414</v>
      </c>
      <c r="U122" s="8">
        <f t="shared" si="108"/>
        <v>454238629</v>
      </c>
      <c r="V122" s="8">
        <f t="shared" si="108"/>
        <v>3720981714</v>
      </c>
      <c r="W122" s="8">
        <f t="shared" si="108"/>
        <v>103896700</v>
      </c>
      <c r="X122" s="45">
        <f t="shared" si="108"/>
        <v>0</v>
      </c>
    </row>
    <row r="123" spans="1:24" ht="24.75" customHeight="1">
      <c r="A123" s="44" t="s">
        <v>326</v>
      </c>
      <c r="B123" s="2" t="s">
        <v>23</v>
      </c>
      <c r="C123" s="8">
        <f aca="true" t="shared" si="109" ref="C123:H123">SUM(C124)</f>
        <v>620000000</v>
      </c>
      <c r="D123" s="8">
        <f t="shared" si="109"/>
        <v>0</v>
      </c>
      <c r="E123" s="8">
        <f t="shared" si="109"/>
        <v>0</v>
      </c>
      <c r="F123" s="8">
        <f t="shared" si="109"/>
        <v>0</v>
      </c>
      <c r="G123" s="8">
        <f t="shared" si="109"/>
        <v>27303500</v>
      </c>
      <c r="H123" s="8">
        <f t="shared" si="109"/>
        <v>0</v>
      </c>
      <c r="I123" s="8">
        <f>SUM(I124)</f>
        <v>0</v>
      </c>
      <c r="J123" s="8">
        <f>SUM(J124)</f>
        <v>0</v>
      </c>
      <c r="K123" s="8">
        <f aca="true" t="shared" si="110" ref="K123:Q123">SUM(K124)</f>
        <v>27303500</v>
      </c>
      <c r="L123" s="8">
        <f t="shared" si="66"/>
        <v>592696500</v>
      </c>
      <c r="M123" s="8">
        <f t="shared" si="110"/>
        <v>46216100</v>
      </c>
      <c r="N123" s="8">
        <f t="shared" si="110"/>
        <v>592696500</v>
      </c>
      <c r="O123" s="8">
        <v>0</v>
      </c>
      <c r="P123" s="8">
        <f t="shared" si="110"/>
        <v>46216100</v>
      </c>
      <c r="Q123" s="8">
        <f t="shared" si="110"/>
        <v>592696500</v>
      </c>
      <c r="R123" s="8">
        <f>SUM(R124)</f>
        <v>0</v>
      </c>
      <c r="S123" s="8">
        <f aca="true" t="shared" si="111" ref="S123:X123">SUM(S124)</f>
        <v>46182400</v>
      </c>
      <c r="T123" s="8">
        <f t="shared" si="111"/>
        <v>592662800</v>
      </c>
      <c r="U123" s="8">
        <f t="shared" si="111"/>
        <v>72861900</v>
      </c>
      <c r="V123" s="8">
        <f t="shared" si="111"/>
        <v>546480400</v>
      </c>
      <c r="W123" s="8">
        <f t="shared" si="111"/>
        <v>46182400</v>
      </c>
      <c r="X123" s="8">
        <f t="shared" si="111"/>
        <v>0</v>
      </c>
    </row>
    <row r="124" spans="1:24" ht="24.75" customHeight="1">
      <c r="A124" s="46" t="s">
        <v>327</v>
      </c>
      <c r="B124" s="4" t="s">
        <v>24</v>
      </c>
      <c r="C124" s="9">
        <v>620000000</v>
      </c>
      <c r="D124" s="9">
        <v>0</v>
      </c>
      <c r="E124" s="9">
        <v>0</v>
      </c>
      <c r="F124" s="9">
        <f>VLOOKUP(A124,'[1]Recuperado_Hoja1'!$A:$F,6,0)</f>
        <v>0</v>
      </c>
      <c r="G124" s="9">
        <f>VLOOKUP(A124,'[1]Recuperado_Hoja1'!$A:$G,7,0)</f>
        <v>27303500</v>
      </c>
      <c r="H124" s="9">
        <f>VLOOKUP(A124,'[1]Recuperado_Hoja1'!$A:$H,8,0)</f>
        <v>0</v>
      </c>
      <c r="I124" s="9">
        <v>0</v>
      </c>
      <c r="J124" s="9">
        <f>VLOOKUP(A124,'[1]Recuperado_Hoja1'!$A:$J,10,0)</f>
        <v>0</v>
      </c>
      <c r="K124" s="9">
        <f>VLOOKUP(A124,'[1]Recuperado_Hoja1'!$A:$K,11,0)</f>
        <v>27303500</v>
      </c>
      <c r="L124" s="9">
        <f t="shared" si="66"/>
        <v>592696500</v>
      </c>
      <c r="M124" s="9">
        <v>46216100</v>
      </c>
      <c r="N124" s="9">
        <v>592696500</v>
      </c>
      <c r="O124" s="9">
        <f>(L124-N124)</f>
        <v>0</v>
      </c>
      <c r="P124" s="9">
        <v>46216100</v>
      </c>
      <c r="Q124" s="9">
        <v>592696500</v>
      </c>
      <c r="R124" s="9">
        <f>N124-Q124</f>
        <v>0</v>
      </c>
      <c r="S124" s="9">
        <v>46182400</v>
      </c>
      <c r="T124" s="9">
        <v>592662800</v>
      </c>
      <c r="U124" s="9">
        <v>72861900</v>
      </c>
      <c r="V124" s="9">
        <v>546480400</v>
      </c>
      <c r="W124" s="9">
        <f>T124-V124</f>
        <v>46182400</v>
      </c>
      <c r="X124" s="47">
        <f>L124-Q124</f>
        <v>0</v>
      </c>
    </row>
    <row r="125" spans="1:24" ht="24.75" customHeight="1">
      <c r="A125" s="44" t="s">
        <v>328</v>
      </c>
      <c r="B125" s="2" t="s">
        <v>27</v>
      </c>
      <c r="C125" s="8">
        <f>SUM(C126:C131)</f>
        <v>3305000000</v>
      </c>
      <c r="D125" s="8">
        <f aca="true" t="shared" si="112" ref="D125:K125">SUM(D126:D131)</f>
        <v>0</v>
      </c>
      <c r="E125" s="8">
        <f t="shared" si="112"/>
        <v>0</v>
      </c>
      <c r="F125" s="8">
        <f t="shared" si="112"/>
        <v>4200</v>
      </c>
      <c r="G125" s="8">
        <f t="shared" si="112"/>
        <v>72746186</v>
      </c>
      <c r="H125" s="8">
        <f t="shared" si="112"/>
        <v>0</v>
      </c>
      <c r="I125" s="8">
        <f t="shared" si="112"/>
        <v>0</v>
      </c>
      <c r="J125" s="8">
        <f t="shared" si="112"/>
        <v>4200</v>
      </c>
      <c r="K125" s="8">
        <f t="shared" si="112"/>
        <v>72746186</v>
      </c>
      <c r="L125" s="8">
        <f t="shared" si="66"/>
        <v>3232258014</v>
      </c>
      <c r="M125" s="8">
        <f aca="true" t="shared" si="113" ref="M125:X125">SUM(M126:M131)</f>
        <v>348062529</v>
      </c>
      <c r="N125" s="8">
        <f t="shared" si="113"/>
        <v>3232258014</v>
      </c>
      <c r="O125" s="8">
        <f t="shared" si="113"/>
        <v>0</v>
      </c>
      <c r="P125" s="8">
        <f t="shared" si="113"/>
        <v>348062529</v>
      </c>
      <c r="Q125" s="8">
        <f t="shared" si="113"/>
        <v>3232258014</v>
      </c>
      <c r="R125" s="8">
        <f t="shared" si="113"/>
        <v>0</v>
      </c>
      <c r="S125" s="8">
        <f t="shared" si="113"/>
        <v>348020129</v>
      </c>
      <c r="T125" s="8">
        <f t="shared" si="113"/>
        <v>3232215614</v>
      </c>
      <c r="U125" s="8">
        <f t="shared" si="113"/>
        <v>381376729</v>
      </c>
      <c r="V125" s="8">
        <f t="shared" si="113"/>
        <v>3174501314</v>
      </c>
      <c r="W125" s="8">
        <f t="shared" si="113"/>
        <v>57714300</v>
      </c>
      <c r="X125" s="45">
        <f t="shared" si="113"/>
        <v>0</v>
      </c>
    </row>
    <row r="126" spans="1:24" ht="24.75" customHeight="1">
      <c r="A126" s="46" t="s">
        <v>329</v>
      </c>
      <c r="B126" s="4" t="s">
        <v>28</v>
      </c>
      <c r="C126" s="9">
        <v>77500000</v>
      </c>
      <c r="D126" s="9">
        <v>0</v>
      </c>
      <c r="E126" s="9">
        <v>0</v>
      </c>
      <c r="F126" s="9">
        <v>0</v>
      </c>
      <c r="G126" s="9">
        <v>3441800</v>
      </c>
      <c r="H126" s="9">
        <v>0</v>
      </c>
      <c r="I126" s="9">
        <v>0</v>
      </c>
      <c r="J126" s="9">
        <v>0</v>
      </c>
      <c r="K126" s="9">
        <v>3441800</v>
      </c>
      <c r="L126" s="9">
        <f t="shared" si="66"/>
        <v>74058200</v>
      </c>
      <c r="M126" s="9">
        <v>5773400</v>
      </c>
      <c r="N126" s="9">
        <v>74058200</v>
      </c>
      <c r="O126" s="9">
        <f aca="true" t="shared" si="114" ref="O126:O133">(L126-N126)</f>
        <v>0</v>
      </c>
      <c r="P126" s="9">
        <v>5773400</v>
      </c>
      <c r="Q126" s="9">
        <v>74058200</v>
      </c>
      <c r="R126" s="9">
        <f aca="true" t="shared" si="115" ref="R126:R131">N126-Q126</f>
        <v>0</v>
      </c>
      <c r="S126" s="9">
        <v>5769200</v>
      </c>
      <c r="T126" s="9">
        <v>74054000</v>
      </c>
      <c r="U126" s="9">
        <v>9107600</v>
      </c>
      <c r="V126" s="9">
        <v>68284800</v>
      </c>
      <c r="W126" s="9">
        <f aca="true" t="shared" si="116" ref="W126:W131">T126-V126</f>
        <v>5769200</v>
      </c>
      <c r="X126" s="47">
        <f aca="true" t="shared" si="117" ref="X126:X131">L126-Q126</f>
        <v>0</v>
      </c>
    </row>
    <row r="127" spans="1:24" ht="24.75" customHeight="1">
      <c r="A127" s="46" t="s">
        <v>330</v>
      </c>
      <c r="B127" s="4" t="s">
        <v>29</v>
      </c>
      <c r="C127" s="9">
        <v>465000000</v>
      </c>
      <c r="D127" s="9">
        <v>0</v>
      </c>
      <c r="E127" s="9">
        <v>0</v>
      </c>
      <c r="F127" s="9">
        <v>0</v>
      </c>
      <c r="G127" s="9">
        <v>20507900</v>
      </c>
      <c r="H127" s="9">
        <v>0</v>
      </c>
      <c r="I127" s="9">
        <v>0</v>
      </c>
      <c r="J127" s="9">
        <v>0</v>
      </c>
      <c r="K127" s="9">
        <v>20507900</v>
      </c>
      <c r="L127" s="9">
        <f t="shared" si="66"/>
        <v>444492100</v>
      </c>
      <c r="M127" s="9">
        <v>34659200</v>
      </c>
      <c r="N127" s="9">
        <v>444492100</v>
      </c>
      <c r="O127" s="9">
        <f t="shared" si="114"/>
        <v>0</v>
      </c>
      <c r="P127" s="9">
        <v>34659200</v>
      </c>
      <c r="Q127" s="9">
        <v>444492100</v>
      </c>
      <c r="R127" s="9">
        <f t="shared" si="115"/>
        <v>0</v>
      </c>
      <c r="S127" s="9">
        <v>34633800</v>
      </c>
      <c r="T127" s="9">
        <v>444466700</v>
      </c>
      <c r="U127" s="9">
        <v>54644800</v>
      </c>
      <c r="V127" s="9">
        <v>409832900</v>
      </c>
      <c r="W127" s="9">
        <f t="shared" si="116"/>
        <v>34633800</v>
      </c>
      <c r="X127" s="47">
        <f t="shared" si="117"/>
        <v>0</v>
      </c>
    </row>
    <row r="128" spans="1:24" ht="24.75" customHeight="1">
      <c r="A128" s="46" t="s">
        <v>331</v>
      </c>
      <c r="B128" s="4" t="s">
        <v>30</v>
      </c>
      <c r="C128" s="9">
        <v>155000000</v>
      </c>
      <c r="D128" s="9">
        <v>0</v>
      </c>
      <c r="E128" s="9">
        <v>0</v>
      </c>
      <c r="F128" s="9">
        <v>0</v>
      </c>
      <c r="G128" s="9">
        <v>6862100</v>
      </c>
      <c r="H128" s="9">
        <v>0</v>
      </c>
      <c r="I128" s="9">
        <v>0</v>
      </c>
      <c r="J128" s="9">
        <v>0</v>
      </c>
      <c r="K128" s="9">
        <v>6862100</v>
      </c>
      <c r="L128" s="9">
        <f t="shared" si="66"/>
        <v>148137900</v>
      </c>
      <c r="M128" s="9">
        <v>11550700</v>
      </c>
      <c r="N128" s="9">
        <v>148137900</v>
      </c>
      <c r="O128" s="9">
        <f t="shared" si="114"/>
        <v>0</v>
      </c>
      <c r="P128" s="9">
        <v>11550700</v>
      </c>
      <c r="Q128" s="9">
        <v>148137900</v>
      </c>
      <c r="R128" s="9">
        <f t="shared" si="115"/>
        <v>0</v>
      </c>
      <c r="S128" s="9">
        <v>11542100</v>
      </c>
      <c r="T128" s="9">
        <v>148129300</v>
      </c>
      <c r="U128" s="9">
        <v>18210900</v>
      </c>
      <c r="V128" s="9">
        <v>136587200</v>
      </c>
      <c r="W128" s="9">
        <f t="shared" si="116"/>
        <v>11542100</v>
      </c>
      <c r="X128" s="47">
        <f t="shared" si="117"/>
        <v>0</v>
      </c>
    </row>
    <row r="129" spans="1:24" ht="24.75" customHeight="1">
      <c r="A129" s="46" t="s">
        <v>332</v>
      </c>
      <c r="B129" s="4" t="s">
        <v>31</v>
      </c>
      <c r="C129" s="9">
        <v>77500000</v>
      </c>
      <c r="D129" s="9">
        <v>0</v>
      </c>
      <c r="E129" s="9">
        <v>0</v>
      </c>
      <c r="F129" s="9">
        <v>4200</v>
      </c>
      <c r="G129" s="9">
        <v>3446000</v>
      </c>
      <c r="H129" s="9">
        <v>0</v>
      </c>
      <c r="I129" s="9">
        <v>0</v>
      </c>
      <c r="J129" s="9">
        <v>4200</v>
      </c>
      <c r="K129" s="9">
        <v>3446000</v>
      </c>
      <c r="L129" s="9">
        <f t="shared" si="66"/>
        <v>74058200</v>
      </c>
      <c r="M129" s="9">
        <v>5773400</v>
      </c>
      <c r="N129" s="9">
        <v>74058200</v>
      </c>
      <c r="O129" s="9">
        <f t="shared" si="114"/>
        <v>0</v>
      </c>
      <c r="P129" s="9">
        <v>5773400</v>
      </c>
      <c r="Q129" s="9">
        <v>74058200</v>
      </c>
      <c r="R129" s="9">
        <f t="shared" si="115"/>
        <v>0</v>
      </c>
      <c r="S129" s="9">
        <v>5769200</v>
      </c>
      <c r="T129" s="9">
        <v>74054000</v>
      </c>
      <c r="U129" s="9">
        <v>9107600</v>
      </c>
      <c r="V129" s="9">
        <v>68284800</v>
      </c>
      <c r="W129" s="9">
        <f t="shared" si="116"/>
        <v>5769200</v>
      </c>
      <c r="X129" s="47">
        <f t="shared" si="117"/>
        <v>0</v>
      </c>
    </row>
    <row r="130" spans="1:24" ht="24.75" customHeight="1">
      <c r="A130" s="46" t="s">
        <v>333</v>
      </c>
      <c r="B130" s="4" t="s">
        <v>51</v>
      </c>
      <c r="C130" s="9">
        <v>1340000000</v>
      </c>
      <c r="D130" s="9">
        <v>0</v>
      </c>
      <c r="E130" s="9">
        <v>0</v>
      </c>
      <c r="F130" s="9">
        <v>0</v>
      </c>
      <c r="G130" s="9">
        <v>26199171</v>
      </c>
      <c r="H130" s="9">
        <v>0</v>
      </c>
      <c r="I130" s="9">
        <v>0</v>
      </c>
      <c r="J130" s="9">
        <v>0</v>
      </c>
      <c r="K130" s="9">
        <v>26199171</v>
      </c>
      <c r="L130" s="9">
        <f t="shared" si="66"/>
        <v>1313800829</v>
      </c>
      <c r="M130" s="9">
        <v>193656239</v>
      </c>
      <c r="N130" s="9">
        <v>1313800829</v>
      </c>
      <c r="O130" s="9">
        <f t="shared" si="114"/>
        <v>0</v>
      </c>
      <c r="P130" s="9">
        <v>193656239</v>
      </c>
      <c r="Q130" s="9">
        <v>1313800829</v>
      </c>
      <c r="R130" s="9">
        <f t="shared" si="115"/>
        <v>0</v>
      </c>
      <c r="S130" s="9">
        <v>193656239</v>
      </c>
      <c r="T130" s="9">
        <v>1313800829</v>
      </c>
      <c r="U130" s="9">
        <v>193656239</v>
      </c>
      <c r="V130" s="9">
        <v>1313800829</v>
      </c>
      <c r="W130" s="9">
        <f t="shared" si="116"/>
        <v>0</v>
      </c>
      <c r="X130" s="47">
        <f t="shared" si="117"/>
        <v>0</v>
      </c>
    </row>
    <row r="131" spans="1:24" ht="24.75" customHeight="1">
      <c r="A131" s="46" t="s">
        <v>334</v>
      </c>
      <c r="B131" s="4" t="s">
        <v>52</v>
      </c>
      <c r="C131" s="9">
        <v>1190000000</v>
      </c>
      <c r="D131" s="9">
        <v>0</v>
      </c>
      <c r="E131" s="9">
        <v>0</v>
      </c>
      <c r="F131" s="9">
        <v>0</v>
      </c>
      <c r="G131" s="9">
        <v>12289215</v>
      </c>
      <c r="H131" s="9">
        <v>0</v>
      </c>
      <c r="I131" s="9">
        <v>0</v>
      </c>
      <c r="J131" s="9">
        <v>0</v>
      </c>
      <c r="K131" s="9">
        <v>12289215</v>
      </c>
      <c r="L131" s="9">
        <f t="shared" si="66"/>
        <v>1177710785</v>
      </c>
      <c r="M131" s="9">
        <v>96649590</v>
      </c>
      <c r="N131" s="9">
        <v>1177710785</v>
      </c>
      <c r="O131" s="9">
        <f t="shared" si="114"/>
        <v>0</v>
      </c>
      <c r="P131" s="9">
        <v>96649590</v>
      </c>
      <c r="Q131" s="9">
        <v>1177710785</v>
      </c>
      <c r="R131" s="9">
        <f t="shared" si="115"/>
        <v>0</v>
      </c>
      <c r="S131" s="9">
        <v>96649590</v>
      </c>
      <c r="T131" s="9">
        <v>1177710785</v>
      </c>
      <c r="U131" s="9">
        <v>96649590</v>
      </c>
      <c r="V131" s="9">
        <v>1177710785</v>
      </c>
      <c r="W131" s="9">
        <f t="shared" si="116"/>
        <v>0</v>
      </c>
      <c r="X131" s="47">
        <f t="shared" si="117"/>
        <v>0</v>
      </c>
    </row>
    <row r="132" spans="1:24" ht="24.75" customHeight="1">
      <c r="A132" s="44" t="s">
        <v>335</v>
      </c>
      <c r="B132" s="2" t="s">
        <v>295</v>
      </c>
      <c r="C132" s="8">
        <f>C133</f>
        <v>104628571</v>
      </c>
      <c r="D132" s="8">
        <f aca="true" t="shared" si="118" ref="D132:K132">D133</f>
        <v>0</v>
      </c>
      <c r="E132" s="8">
        <f t="shared" si="118"/>
        <v>0</v>
      </c>
      <c r="F132" s="8">
        <f t="shared" si="118"/>
        <v>0</v>
      </c>
      <c r="G132" s="8">
        <f t="shared" si="118"/>
        <v>104628571</v>
      </c>
      <c r="H132" s="8">
        <f t="shared" si="118"/>
        <v>0</v>
      </c>
      <c r="I132" s="8">
        <f t="shared" si="118"/>
        <v>0</v>
      </c>
      <c r="J132" s="8">
        <f t="shared" si="118"/>
        <v>0</v>
      </c>
      <c r="K132" s="8">
        <f t="shared" si="118"/>
        <v>104628571</v>
      </c>
      <c r="L132" s="8">
        <f t="shared" si="66"/>
        <v>0</v>
      </c>
      <c r="M132" s="8">
        <f aca="true" t="shared" si="119" ref="M132:X132">M133</f>
        <v>0</v>
      </c>
      <c r="N132" s="8">
        <f t="shared" si="119"/>
        <v>0</v>
      </c>
      <c r="O132" s="8">
        <f t="shared" si="119"/>
        <v>0</v>
      </c>
      <c r="P132" s="8">
        <f t="shared" si="119"/>
        <v>0</v>
      </c>
      <c r="Q132" s="8">
        <f t="shared" si="119"/>
        <v>0</v>
      </c>
      <c r="R132" s="8">
        <f t="shared" si="119"/>
        <v>0</v>
      </c>
      <c r="S132" s="8">
        <f t="shared" si="119"/>
        <v>0</v>
      </c>
      <c r="T132" s="8">
        <f t="shared" si="119"/>
        <v>0</v>
      </c>
      <c r="U132" s="8">
        <f t="shared" si="119"/>
        <v>0</v>
      </c>
      <c r="V132" s="8">
        <f t="shared" si="119"/>
        <v>0</v>
      </c>
      <c r="W132" s="8">
        <f t="shared" si="119"/>
        <v>0</v>
      </c>
      <c r="X132" s="45">
        <f t="shared" si="119"/>
        <v>0</v>
      </c>
    </row>
    <row r="133" spans="1:24" ht="24.75" customHeight="1">
      <c r="A133" s="46" t="s">
        <v>336</v>
      </c>
      <c r="B133" s="4" t="s">
        <v>53</v>
      </c>
      <c r="C133" s="9">
        <v>104628571</v>
      </c>
      <c r="D133" s="9">
        <v>0</v>
      </c>
      <c r="E133" s="9">
        <v>0</v>
      </c>
      <c r="F133" s="9">
        <v>0</v>
      </c>
      <c r="G133" s="9">
        <v>104628571</v>
      </c>
      <c r="H133" s="9">
        <v>0</v>
      </c>
      <c r="I133" s="9">
        <v>0</v>
      </c>
      <c r="J133" s="9">
        <v>0</v>
      </c>
      <c r="K133" s="9">
        <v>104628571</v>
      </c>
      <c r="L133" s="9">
        <f t="shared" si="66"/>
        <v>0</v>
      </c>
      <c r="M133" s="9">
        <v>0</v>
      </c>
      <c r="N133" s="9">
        <v>0</v>
      </c>
      <c r="O133" s="9">
        <f t="shared" si="114"/>
        <v>0</v>
      </c>
      <c r="P133" s="9">
        <v>0</v>
      </c>
      <c r="Q133" s="9">
        <v>0</v>
      </c>
      <c r="R133" s="9">
        <f>N133-Q133</f>
        <v>0</v>
      </c>
      <c r="S133" s="9">
        <v>0</v>
      </c>
      <c r="T133" s="9">
        <v>0</v>
      </c>
      <c r="U133" s="9">
        <v>0</v>
      </c>
      <c r="V133" s="9">
        <v>0</v>
      </c>
      <c r="W133" s="9">
        <f>T133-V133</f>
        <v>0</v>
      </c>
      <c r="X133" s="47">
        <f>L133-Q133</f>
        <v>0</v>
      </c>
    </row>
    <row r="134" spans="1:24" ht="24.75" customHeight="1">
      <c r="A134" s="44" t="s">
        <v>337</v>
      </c>
      <c r="B134" s="2" t="s">
        <v>37</v>
      </c>
      <c r="C134" s="8">
        <f>C135</f>
        <v>140000000</v>
      </c>
      <c r="D134" s="8">
        <f aca="true" t="shared" si="120" ref="D134:K134">D135</f>
        <v>0</v>
      </c>
      <c r="E134" s="8">
        <f t="shared" si="120"/>
        <v>0</v>
      </c>
      <c r="F134" s="8">
        <f t="shared" si="120"/>
        <v>0</v>
      </c>
      <c r="G134" s="8">
        <f t="shared" si="120"/>
        <v>104572134</v>
      </c>
      <c r="H134" s="8">
        <f t="shared" si="120"/>
        <v>0</v>
      </c>
      <c r="I134" s="8">
        <f t="shared" si="120"/>
        <v>0</v>
      </c>
      <c r="J134" s="8">
        <f t="shared" si="120"/>
        <v>0</v>
      </c>
      <c r="K134" s="8">
        <f t="shared" si="120"/>
        <v>104572134</v>
      </c>
      <c r="L134" s="8">
        <f t="shared" si="66"/>
        <v>35427866</v>
      </c>
      <c r="M134" s="8">
        <f aca="true" t="shared" si="121" ref="M134:X134">M135</f>
        <v>1208040</v>
      </c>
      <c r="N134" s="8">
        <f t="shared" si="121"/>
        <v>35427866</v>
      </c>
      <c r="O134" s="8">
        <f t="shared" si="121"/>
        <v>0</v>
      </c>
      <c r="P134" s="8">
        <f t="shared" si="121"/>
        <v>1208040</v>
      </c>
      <c r="Q134" s="8">
        <f t="shared" si="121"/>
        <v>35427866</v>
      </c>
      <c r="R134" s="8">
        <f t="shared" si="121"/>
        <v>0</v>
      </c>
      <c r="S134" s="8">
        <f t="shared" si="121"/>
        <v>17386080</v>
      </c>
      <c r="T134" s="8">
        <f t="shared" si="121"/>
        <v>35116460</v>
      </c>
      <c r="U134" s="8">
        <f t="shared" si="121"/>
        <v>17504080</v>
      </c>
      <c r="V134" s="8">
        <f t="shared" si="121"/>
        <v>35116460</v>
      </c>
      <c r="W134" s="8">
        <f t="shared" si="121"/>
        <v>0</v>
      </c>
      <c r="X134" s="45">
        <f t="shared" si="121"/>
        <v>0</v>
      </c>
    </row>
    <row r="135" spans="1:24" ht="24.75" customHeight="1">
      <c r="A135" s="44" t="s">
        <v>338</v>
      </c>
      <c r="B135" s="2" t="s">
        <v>40</v>
      </c>
      <c r="C135" s="8">
        <f>SUM(C136:C137)</f>
        <v>140000000</v>
      </c>
      <c r="D135" s="8">
        <f aca="true" t="shared" si="122" ref="D135:K135">SUM(D136:D137)</f>
        <v>0</v>
      </c>
      <c r="E135" s="8">
        <f t="shared" si="122"/>
        <v>0</v>
      </c>
      <c r="F135" s="8">
        <f t="shared" si="122"/>
        <v>0</v>
      </c>
      <c r="G135" s="8">
        <f t="shared" si="122"/>
        <v>104572134</v>
      </c>
      <c r="H135" s="8">
        <f t="shared" si="122"/>
        <v>0</v>
      </c>
      <c r="I135" s="8">
        <f t="shared" si="122"/>
        <v>0</v>
      </c>
      <c r="J135" s="8">
        <f t="shared" si="122"/>
        <v>0</v>
      </c>
      <c r="K135" s="8">
        <f t="shared" si="122"/>
        <v>104572134</v>
      </c>
      <c r="L135" s="8">
        <f t="shared" si="66"/>
        <v>35427866</v>
      </c>
      <c r="M135" s="8">
        <f aca="true" t="shared" si="123" ref="M135:X135">SUM(M136:M137)</f>
        <v>1208040</v>
      </c>
      <c r="N135" s="8">
        <f t="shared" si="123"/>
        <v>35427866</v>
      </c>
      <c r="O135" s="8">
        <f t="shared" si="123"/>
        <v>0</v>
      </c>
      <c r="P135" s="8">
        <f t="shared" si="123"/>
        <v>1208040</v>
      </c>
      <c r="Q135" s="8">
        <f t="shared" si="123"/>
        <v>35427866</v>
      </c>
      <c r="R135" s="8">
        <f t="shared" si="123"/>
        <v>0</v>
      </c>
      <c r="S135" s="8">
        <f t="shared" si="123"/>
        <v>17386080</v>
      </c>
      <c r="T135" s="8">
        <f t="shared" si="123"/>
        <v>35116460</v>
      </c>
      <c r="U135" s="8">
        <f t="shared" si="123"/>
        <v>17504080</v>
      </c>
      <c r="V135" s="8">
        <f t="shared" si="123"/>
        <v>35116460</v>
      </c>
      <c r="W135" s="8">
        <f t="shared" si="123"/>
        <v>0</v>
      </c>
      <c r="X135" s="45">
        <f t="shared" si="123"/>
        <v>0</v>
      </c>
    </row>
    <row r="136" spans="1:24" ht="24.75" customHeight="1">
      <c r="A136" s="46" t="s">
        <v>339</v>
      </c>
      <c r="B136" s="4" t="s">
        <v>41</v>
      </c>
      <c r="C136" s="9">
        <v>120000000</v>
      </c>
      <c r="D136" s="9">
        <v>0</v>
      </c>
      <c r="E136" s="9">
        <v>0</v>
      </c>
      <c r="F136" s="9">
        <v>0</v>
      </c>
      <c r="G136" s="9">
        <v>84572134</v>
      </c>
      <c r="H136" s="9">
        <v>0</v>
      </c>
      <c r="I136" s="9">
        <v>0</v>
      </c>
      <c r="J136" s="9">
        <v>0</v>
      </c>
      <c r="K136" s="9">
        <v>84572134</v>
      </c>
      <c r="L136" s="9">
        <f t="shared" si="66"/>
        <v>35427866</v>
      </c>
      <c r="M136" s="9">
        <v>1208040</v>
      </c>
      <c r="N136" s="9">
        <v>35427866</v>
      </c>
      <c r="O136" s="9">
        <f>(L136-N136)</f>
        <v>0</v>
      </c>
      <c r="P136" s="9">
        <v>1208040</v>
      </c>
      <c r="Q136" s="9">
        <v>35427866</v>
      </c>
      <c r="R136" s="9">
        <f>N136-Q136</f>
        <v>0</v>
      </c>
      <c r="S136" s="9">
        <v>17386080</v>
      </c>
      <c r="T136" s="9">
        <v>35116460</v>
      </c>
      <c r="U136" s="9">
        <v>17504080</v>
      </c>
      <c r="V136" s="9">
        <v>35116460</v>
      </c>
      <c r="W136" s="9">
        <f>T136-V136</f>
        <v>0</v>
      </c>
      <c r="X136" s="47">
        <f>L136-Q136</f>
        <v>0</v>
      </c>
    </row>
    <row r="137" spans="1:24" ht="24.75" customHeight="1">
      <c r="A137" s="46" t="s">
        <v>340</v>
      </c>
      <c r="B137" s="4" t="s">
        <v>42</v>
      </c>
      <c r="C137" s="9">
        <v>20000000</v>
      </c>
      <c r="D137" s="9">
        <v>0</v>
      </c>
      <c r="E137" s="9">
        <v>0</v>
      </c>
      <c r="F137" s="9">
        <v>0</v>
      </c>
      <c r="G137" s="9">
        <v>20000000</v>
      </c>
      <c r="H137" s="9">
        <v>0</v>
      </c>
      <c r="I137" s="9">
        <v>0</v>
      </c>
      <c r="J137" s="9">
        <v>0</v>
      </c>
      <c r="K137" s="9">
        <v>20000000</v>
      </c>
      <c r="L137" s="9">
        <f t="shared" si="66"/>
        <v>0</v>
      </c>
      <c r="M137" s="9">
        <v>0</v>
      </c>
      <c r="N137" s="9">
        <v>0</v>
      </c>
      <c r="O137" s="9">
        <f>(L137-N137)</f>
        <v>0</v>
      </c>
      <c r="P137" s="9">
        <v>0</v>
      </c>
      <c r="Q137" s="9">
        <v>0</v>
      </c>
      <c r="R137" s="9">
        <f>N137-Q137</f>
        <v>0</v>
      </c>
      <c r="S137" s="9">
        <v>0</v>
      </c>
      <c r="T137" s="9">
        <v>0</v>
      </c>
      <c r="U137" s="9">
        <v>0</v>
      </c>
      <c r="V137" s="9">
        <v>0</v>
      </c>
      <c r="W137" s="9">
        <f>T137-V137</f>
        <v>0</v>
      </c>
      <c r="X137" s="47">
        <f>L137-Q137</f>
        <v>0</v>
      </c>
    </row>
    <row r="138" spans="1:24" ht="24.75" customHeight="1">
      <c r="A138" s="44" t="s">
        <v>341</v>
      </c>
      <c r="B138" s="2" t="s">
        <v>43</v>
      </c>
      <c r="C138" s="8">
        <f>SUM(C139)</f>
        <v>20000000</v>
      </c>
      <c r="D138" s="8">
        <f aca="true" t="shared" si="124" ref="D138:K138">SUM(D139)</f>
        <v>0</v>
      </c>
      <c r="E138" s="8">
        <f t="shared" si="124"/>
        <v>0</v>
      </c>
      <c r="F138" s="8">
        <f t="shared" si="124"/>
        <v>0</v>
      </c>
      <c r="G138" s="8">
        <f t="shared" si="124"/>
        <v>20000000</v>
      </c>
      <c r="H138" s="8">
        <f t="shared" si="124"/>
        <v>0</v>
      </c>
      <c r="I138" s="8">
        <f t="shared" si="124"/>
        <v>0</v>
      </c>
      <c r="J138" s="8">
        <f t="shared" si="124"/>
        <v>0</v>
      </c>
      <c r="K138" s="8">
        <f t="shared" si="124"/>
        <v>20000000</v>
      </c>
      <c r="L138" s="8">
        <f t="shared" si="66"/>
        <v>0</v>
      </c>
      <c r="M138" s="8">
        <f aca="true" t="shared" si="125" ref="M138:X138">SUM(M139)</f>
        <v>0</v>
      </c>
      <c r="N138" s="8">
        <f t="shared" si="125"/>
        <v>0</v>
      </c>
      <c r="O138" s="8">
        <f t="shared" si="125"/>
        <v>0</v>
      </c>
      <c r="P138" s="8">
        <f t="shared" si="125"/>
        <v>0</v>
      </c>
      <c r="Q138" s="8">
        <f t="shared" si="125"/>
        <v>0</v>
      </c>
      <c r="R138" s="8">
        <f t="shared" si="125"/>
        <v>0</v>
      </c>
      <c r="S138" s="8">
        <f t="shared" si="125"/>
        <v>0</v>
      </c>
      <c r="T138" s="8">
        <f t="shared" si="125"/>
        <v>0</v>
      </c>
      <c r="U138" s="8">
        <f t="shared" si="125"/>
        <v>0</v>
      </c>
      <c r="V138" s="8">
        <f t="shared" si="125"/>
        <v>0</v>
      </c>
      <c r="W138" s="8">
        <f t="shared" si="125"/>
        <v>0</v>
      </c>
      <c r="X138" s="45">
        <f t="shared" si="125"/>
        <v>0</v>
      </c>
    </row>
    <row r="139" spans="1:24" ht="24.75" customHeight="1">
      <c r="A139" s="46" t="s">
        <v>342</v>
      </c>
      <c r="B139" s="4" t="s">
        <v>44</v>
      </c>
      <c r="C139" s="9">
        <v>20000000</v>
      </c>
      <c r="D139" s="9">
        <v>0</v>
      </c>
      <c r="E139" s="9">
        <v>0</v>
      </c>
      <c r="F139" s="9">
        <v>0</v>
      </c>
      <c r="G139" s="9">
        <v>20000000</v>
      </c>
      <c r="H139" s="9">
        <v>0</v>
      </c>
      <c r="I139" s="9">
        <v>0</v>
      </c>
      <c r="J139" s="9">
        <v>0</v>
      </c>
      <c r="K139" s="9">
        <v>20000000</v>
      </c>
      <c r="L139" s="9">
        <f aca="true" t="shared" si="126" ref="L139:L202">(C139+H139-I139+J139-K139)</f>
        <v>0</v>
      </c>
      <c r="M139" s="9">
        <v>0</v>
      </c>
      <c r="N139" s="9">
        <v>0</v>
      </c>
      <c r="O139" s="9">
        <f>(L139-N139)</f>
        <v>0</v>
      </c>
      <c r="P139" s="9">
        <v>0</v>
      </c>
      <c r="Q139" s="9">
        <v>0</v>
      </c>
      <c r="R139" s="9">
        <f>N139-Q139</f>
        <v>0</v>
      </c>
      <c r="S139" s="9">
        <v>0</v>
      </c>
      <c r="T139" s="9">
        <v>0</v>
      </c>
      <c r="U139" s="9">
        <v>0</v>
      </c>
      <c r="V139" s="9">
        <v>0</v>
      </c>
      <c r="W139" s="9">
        <f>T139-V139</f>
        <v>0</v>
      </c>
      <c r="X139" s="47">
        <f>L139-Q139</f>
        <v>0</v>
      </c>
    </row>
    <row r="140" spans="1:24" ht="24.75" customHeight="1">
      <c r="A140" s="44" t="s">
        <v>343</v>
      </c>
      <c r="B140" s="2" t="s">
        <v>45</v>
      </c>
      <c r="C140" s="8">
        <f aca="true" t="shared" si="127" ref="C140:X140">C141</f>
        <v>1000</v>
      </c>
      <c r="D140" s="8">
        <f t="shared" si="127"/>
        <v>0</v>
      </c>
      <c r="E140" s="8">
        <f t="shared" si="127"/>
        <v>0</v>
      </c>
      <c r="F140" s="8">
        <f t="shared" si="127"/>
        <v>0</v>
      </c>
      <c r="G140" s="8">
        <f t="shared" si="127"/>
        <v>1000</v>
      </c>
      <c r="H140" s="8">
        <f t="shared" si="127"/>
        <v>0</v>
      </c>
      <c r="I140" s="8">
        <f t="shared" si="127"/>
        <v>0</v>
      </c>
      <c r="J140" s="8">
        <f t="shared" si="127"/>
        <v>0</v>
      </c>
      <c r="K140" s="8">
        <f t="shared" si="127"/>
        <v>1000</v>
      </c>
      <c r="L140" s="8">
        <f t="shared" si="126"/>
        <v>0</v>
      </c>
      <c r="M140" s="8">
        <f t="shared" si="127"/>
        <v>0</v>
      </c>
      <c r="N140" s="8">
        <f t="shared" si="127"/>
        <v>0</v>
      </c>
      <c r="O140" s="8">
        <f t="shared" si="127"/>
        <v>0</v>
      </c>
      <c r="P140" s="8">
        <f t="shared" si="127"/>
        <v>0</v>
      </c>
      <c r="Q140" s="8">
        <f t="shared" si="127"/>
        <v>0</v>
      </c>
      <c r="R140" s="8">
        <f t="shared" si="127"/>
        <v>0</v>
      </c>
      <c r="S140" s="8">
        <f t="shared" si="127"/>
        <v>0</v>
      </c>
      <c r="T140" s="8">
        <f t="shared" si="127"/>
        <v>0</v>
      </c>
      <c r="U140" s="8">
        <f t="shared" si="127"/>
        <v>0</v>
      </c>
      <c r="V140" s="8">
        <f t="shared" si="127"/>
        <v>0</v>
      </c>
      <c r="W140" s="8">
        <f t="shared" si="127"/>
        <v>0</v>
      </c>
      <c r="X140" s="45">
        <f t="shared" si="127"/>
        <v>0</v>
      </c>
    </row>
    <row r="141" spans="1:24" ht="24.75" customHeight="1">
      <c r="A141" s="46" t="s">
        <v>344</v>
      </c>
      <c r="B141" s="4" t="s">
        <v>307</v>
      </c>
      <c r="C141" s="9">
        <v>1000</v>
      </c>
      <c r="D141" s="9">
        <v>0</v>
      </c>
      <c r="E141" s="9">
        <v>0</v>
      </c>
      <c r="F141" s="9">
        <v>0</v>
      </c>
      <c r="G141" s="9">
        <v>1000</v>
      </c>
      <c r="H141" s="9">
        <v>0</v>
      </c>
      <c r="I141" s="9">
        <v>0</v>
      </c>
      <c r="J141" s="9">
        <v>0</v>
      </c>
      <c r="K141" s="9">
        <v>1000</v>
      </c>
      <c r="L141" s="9">
        <f t="shared" si="126"/>
        <v>0</v>
      </c>
      <c r="M141" s="9">
        <v>0</v>
      </c>
      <c r="N141" s="9">
        <v>0</v>
      </c>
      <c r="O141" s="9">
        <f>(L141-N141)</f>
        <v>0</v>
      </c>
      <c r="P141" s="9">
        <v>0</v>
      </c>
      <c r="Q141" s="9">
        <v>0</v>
      </c>
      <c r="R141" s="9">
        <f>N141-Q141</f>
        <v>0</v>
      </c>
      <c r="S141" s="9">
        <v>0</v>
      </c>
      <c r="T141" s="9">
        <v>0</v>
      </c>
      <c r="U141" s="9">
        <v>0</v>
      </c>
      <c r="V141" s="9">
        <v>0</v>
      </c>
      <c r="W141" s="9">
        <f>T141-V141</f>
        <v>0</v>
      </c>
      <c r="X141" s="47">
        <f>L141-Q141</f>
        <v>0</v>
      </c>
    </row>
    <row r="142" spans="1:24" ht="36" customHeight="1">
      <c r="A142" s="44" t="s">
        <v>568</v>
      </c>
      <c r="B142" s="2" t="s">
        <v>54</v>
      </c>
      <c r="C142" s="8">
        <f>C143</f>
        <v>13150000000</v>
      </c>
      <c r="D142" s="8">
        <f aca="true" t="shared" si="128" ref="D142:K143">D143</f>
        <v>0</v>
      </c>
      <c r="E142" s="8">
        <f t="shared" si="128"/>
        <v>0</v>
      </c>
      <c r="F142" s="8">
        <f t="shared" si="128"/>
        <v>0</v>
      </c>
      <c r="G142" s="8">
        <f t="shared" si="128"/>
        <v>1945205411</v>
      </c>
      <c r="H142" s="8">
        <f t="shared" si="128"/>
        <v>0</v>
      </c>
      <c r="I142" s="8">
        <f t="shared" si="128"/>
        <v>0</v>
      </c>
      <c r="J142" s="8">
        <f t="shared" si="128"/>
        <v>0</v>
      </c>
      <c r="K142" s="8">
        <f t="shared" si="128"/>
        <v>3472527355</v>
      </c>
      <c r="L142" s="8">
        <f t="shared" si="126"/>
        <v>9677472645</v>
      </c>
      <c r="M142" s="8">
        <f aca="true" t="shared" si="129" ref="M142:X143">M143</f>
        <v>-190872000</v>
      </c>
      <c r="N142" s="8">
        <f t="shared" si="129"/>
        <v>9602832645</v>
      </c>
      <c r="O142" s="8">
        <f t="shared" si="129"/>
        <v>74640000</v>
      </c>
      <c r="P142" s="8">
        <f t="shared" si="129"/>
        <v>0</v>
      </c>
      <c r="Q142" s="8">
        <f t="shared" si="129"/>
        <v>9602832645</v>
      </c>
      <c r="R142" s="8">
        <f t="shared" si="129"/>
        <v>0</v>
      </c>
      <c r="S142" s="8">
        <f t="shared" si="129"/>
        <v>2479752919</v>
      </c>
      <c r="T142" s="8">
        <f t="shared" si="129"/>
        <v>7045818021</v>
      </c>
      <c r="U142" s="8">
        <f t="shared" si="129"/>
        <v>1222857603</v>
      </c>
      <c r="V142" s="8">
        <f t="shared" si="129"/>
        <v>5775920205</v>
      </c>
      <c r="W142" s="8">
        <f t="shared" si="129"/>
        <v>1269897816</v>
      </c>
      <c r="X142" s="45">
        <f t="shared" si="129"/>
        <v>74640000</v>
      </c>
    </row>
    <row r="143" spans="1:24" ht="24.75" customHeight="1">
      <c r="A143" s="44" t="s">
        <v>345</v>
      </c>
      <c r="B143" s="2" t="s">
        <v>3</v>
      </c>
      <c r="C143" s="8">
        <f>C144</f>
        <v>13150000000</v>
      </c>
      <c r="D143" s="8">
        <f t="shared" si="128"/>
        <v>0</v>
      </c>
      <c r="E143" s="8">
        <f t="shared" si="128"/>
        <v>0</v>
      </c>
      <c r="F143" s="8">
        <f t="shared" si="128"/>
        <v>0</v>
      </c>
      <c r="G143" s="8">
        <f t="shared" si="128"/>
        <v>1945205411</v>
      </c>
      <c r="H143" s="8">
        <f t="shared" si="128"/>
        <v>0</v>
      </c>
      <c r="I143" s="8">
        <f t="shared" si="128"/>
        <v>0</v>
      </c>
      <c r="J143" s="8">
        <f t="shared" si="128"/>
        <v>0</v>
      </c>
      <c r="K143" s="8">
        <f t="shared" si="128"/>
        <v>3472527355</v>
      </c>
      <c r="L143" s="8">
        <f t="shared" si="126"/>
        <v>9677472645</v>
      </c>
      <c r="M143" s="8">
        <f t="shared" si="129"/>
        <v>-190872000</v>
      </c>
      <c r="N143" s="8">
        <f t="shared" si="129"/>
        <v>9602832645</v>
      </c>
      <c r="O143" s="8">
        <f t="shared" si="129"/>
        <v>74640000</v>
      </c>
      <c r="P143" s="8">
        <f t="shared" si="129"/>
        <v>0</v>
      </c>
      <c r="Q143" s="8">
        <f t="shared" si="129"/>
        <v>9602832645</v>
      </c>
      <c r="R143" s="8">
        <f t="shared" si="129"/>
        <v>0</v>
      </c>
      <c r="S143" s="8">
        <f t="shared" si="129"/>
        <v>2479752919</v>
      </c>
      <c r="T143" s="8">
        <f t="shared" si="129"/>
        <v>7045818021</v>
      </c>
      <c r="U143" s="8">
        <f t="shared" si="129"/>
        <v>1222857603</v>
      </c>
      <c r="V143" s="8">
        <f t="shared" si="129"/>
        <v>5775920205</v>
      </c>
      <c r="W143" s="8">
        <f t="shared" si="129"/>
        <v>1269897816</v>
      </c>
      <c r="X143" s="45">
        <f t="shared" si="129"/>
        <v>74640000</v>
      </c>
    </row>
    <row r="144" spans="1:24" ht="33.75" customHeight="1">
      <c r="A144" s="44" t="s">
        <v>346</v>
      </c>
      <c r="B144" s="2" t="s">
        <v>134</v>
      </c>
      <c r="C144" s="8">
        <f>SUM(C145+C146+C147)</f>
        <v>13150000000</v>
      </c>
      <c r="D144" s="8">
        <f aca="true" t="shared" si="130" ref="D144:K144">SUM(D145+D146+D147)</f>
        <v>0</v>
      </c>
      <c r="E144" s="8">
        <f t="shared" si="130"/>
        <v>0</v>
      </c>
      <c r="F144" s="8">
        <f t="shared" si="130"/>
        <v>0</v>
      </c>
      <c r="G144" s="8">
        <f t="shared" si="130"/>
        <v>1945205411</v>
      </c>
      <c r="H144" s="8">
        <f t="shared" si="130"/>
        <v>0</v>
      </c>
      <c r="I144" s="8">
        <f t="shared" si="130"/>
        <v>0</v>
      </c>
      <c r="J144" s="8">
        <f t="shared" si="130"/>
        <v>0</v>
      </c>
      <c r="K144" s="8">
        <f t="shared" si="130"/>
        <v>3472527355</v>
      </c>
      <c r="L144" s="8">
        <f t="shared" si="126"/>
        <v>9677472645</v>
      </c>
      <c r="M144" s="8">
        <f aca="true" t="shared" si="131" ref="M144:X144">SUM(M145+M146+M147)</f>
        <v>-190872000</v>
      </c>
      <c r="N144" s="8">
        <f t="shared" si="131"/>
        <v>9602832645</v>
      </c>
      <c r="O144" s="8">
        <f t="shared" si="131"/>
        <v>74640000</v>
      </c>
      <c r="P144" s="8">
        <f t="shared" si="131"/>
        <v>0</v>
      </c>
      <c r="Q144" s="8">
        <f t="shared" si="131"/>
        <v>9602832645</v>
      </c>
      <c r="R144" s="8">
        <f t="shared" si="131"/>
        <v>0</v>
      </c>
      <c r="S144" s="8">
        <f t="shared" si="131"/>
        <v>2479752919</v>
      </c>
      <c r="T144" s="8">
        <f t="shared" si="131"/>
        <v>7045818021</v>
      </c>
      <c r="U144" s="8">
        <f t="shared" si="131"/>
        <v>1222857603</v>
      </c>
      <c r="V144" s="8">
        <f t="shared" si="131"/>
        <v>5775920205</v>
      </c>
      <c r="W144" s="8">
        <f t="shared" si="131"/>
        <v>1269897816</v>
      </c>
      <c r="X144" s="45">
        <f t="shared" si="131"/>
        <v>74640000</v>
      </c>
    </row>
    <row r="145" spans="1:24" ht="33.75" customHeight="1">
      <c r="A145" s="46" t="s">
        <v>148</v>
      </c>
      <c r="B145" s="4" t="s">
        <v>55</v>
      </c>
      <c r="C145" s="9">
        <v>12400000000</v>
      </c>
      <c r="D145" s="9">
        <v>0</v>
      </c>
      <c r="E145" s="9">
        <v>0</v>
      </c>
      <c r="F145" s="9">
        <v>0</v>
      </c>
      <c r="G145" s="9">
        <v>1758572496</v>
      </c>
      <c r="H145" s="9">
        <v>0</v>
      </c>
      <c r="I145" s="9">
        <v>0</v>
      </c>
      <c r="J145" s="9">
        <v>0</v>
      </c>
      <c r="K145" s="9">
        <v>3285894440</v>
      </c>
      <c r="L145" s="9">
        <f t="shared" si="126"/>
        <v>9114105560</v>
      </c>
      <c r="M145" s="9">
        <v>-190872000</v>
      </c>
      <c r="N145" s="9">
        <v>9039465560</v>
      </c>
      <c r="O145" s="9">
        <f>(L145-N145)</f>
        <v>74640000</v>
      </c>
      <c r="P145" s="9">
        <v>0</v>
      </c>
      <c r="Q145" s="9">
        <v>9039465560</v>
      </c>
      <c r="R145" s="9">
        <f>N145-Q145</f>
        <v>0</v>
      </c>
      <c r="S145" s="9">
        <v>2337624776</v>
      </c>
      <c r="T145" s="9">
        <v>6588153556</v>
      </c>
      <c r="U145" s="9">
        <v>1089266376</v>
      </c>
      <c r="V145" s="9">
        <v>5339795156</v>
      </c>
      <c r="W145" s="9">
        <f>T145-V145</f>
        <v>1248358400</v>
      </c>
      <c r="X145" s="47">
        <f>L145-Q145</f>
        <v>74640000</v>
      </c>
    </row>
    <row r="146" spans="1:24" ht="29.25" customHeight="1">
      <c r="A146" s="46" t="s">
        <v>149</v>
      </c>
      <c r="B146" s="4" t="s">
        <v>56</v>
      </c>
      <c r="C146" s="9">
        <v>300000000</v>
      </c>
      <c r="D146" s="9">
        <v>0</v>
      </c>
      <c r="E146" s="9">
        <v>0</v>
      </c>
      <c r="F146" s="9">
        <v>0</v>
      </c>
      <c r="G146" s="9">
        <v>108820865</v>
      </c>
      <c r="H146" s="9">
        <v>0</v>
      </c>
      <c r="I146" s="9">
        <v>0</v>
      </c>
      <c r="J146" s="9">
        <v>0</v>
      </c>
      <c r="K146" s="9">
        <v>108820865</v>
      </c>
      <c r="L146" s="9">
        <f t="shared" si="126"/>
        <v>191179135</v>
      </c>
      <c r="M146" s="9">
        <v>0</v>
      </c>
      <c r="N146" s="9">
        <v>191179135</v>
      </c>
      <c r="O146" s="9">
        <f>(L146-N146)</f>
        <v>0</v>
      </c>
      <c r="P146" s="9">
        <v>0</v>
      </c>
      <c r="Q146" s="9">
        <v>191179135</v>
      </c>
      <c r="R146" s="9">
        <f>N146-Q146</f>
        <v>0</v>
      </c>
      <c r="S146" s="9">
        <v>33852788</v>
      </c>
      <c r="T146" s="9">
        <v>163295135</v>
      </c>
      <c r="U146" s="9">
        <v>25315872</v>
      </c>
      <c r="V146" s="9">
        <v>141755719</v>
      </c>
      <c r="W146" s="9">
        <f>T146-V146</f>
        <v>21539416</v>
      </c>
      <c r="X146" s="47">
        <f>L146-Q146</f>
        <v>0</v>
      </c>
    </row>
    <row r="147" spans="1:24" ht="33.75" customHeight="1">
      <c r="A147" s="46" t="s">
        <v>150</v>
      </c>
      <c r="B147" s="4" t="s">
        <v>141</v>
      </c>
      <c r="C147" s="9">
        <v>450000000</v>
      </c>
      <c r="D147" s="9">
        <v>0</v>
      </c>
      <c r="E147" s="9">
        <v>0</v>
      </c>
      <c r="F147" s="9">
        <v>0</v>
      </c>
      <c r="G147" s="9">
        <v>77812050</v>
      </c>
      <c r="H147" s="9">
        <v>0</v>
      </c>
      <c r="I147" s="9">
        <v>0</v>
      </c>
      <c r="J147" s="9">
        <v>0</v>
      </c>
      <c r="K147" s="9">
        <v>77812050</v>
      </c>
      <c r="L147" s="9">
        <f t="shared" si="126"/>
        <v>372187950</v>
      </c>
      <c r="M147" s="9">
        <v>0</v>
      </c>
      <c r="N147" s="9">
        <v>372187950</v>
      </c>
      <c r="O147" s="9">
        <f>(L147-N147)</f>
        <v>0</v>
      </c>
      <c r="P147" s="9">
        <v>0</v>
      </c>
      <c r="Q147" s="9">
        <v>372187950</v>
      </c>
      <c r="R147" s="9">
        <f>N147-Q147</f>
        <v>0</v>
      </c>
      <c r="S147" s="9">
        <v>108275355</v>
      </c>
      <c r="T147" s="9">
        <v>294369330</v>
      </c>
      <c r="U147" s="9">
        <v>108275355</v>
      </c>
      <c r="V147" s="9">
        <v>294369330</v>
      </c>
      <c r="W147" s="9">
        <f>T147-V147</f>
        <v>0</v>
      </c>
      <c r="X147" s="47">
        <f>L147-Q147</f>
        <v>0</v>
      </c>
    </row>
    <row r="148" spans="1:24" ht="32.25" customHeight="1">
      <c r="A148" s="44" t="s">
        <v>569</v>
      </c>
      <c r="B148" s="2" t="s">
        <v>119</v>
      </c>
      <c r="C148" s="8">
        <f>C149</f>
        <v>2000000000</v>
      </c>
      <c r="D148" s="8">
        <f aca="true" t="shared" si="132" ref="D148:K149">D149</f>
        <v>0</v>
      </c>
      <c r="E148" s="8">
        <f t="shared" si="132"/>
        <v>0</v>
      </c>
      <c r="F148" s="8">
        <f t="shared" si="132"/>
        <v>0</v>
      </c>
      <c r="G148" s="8">
        <f t="shared" si="132"/>
        <v>496506789</v>
      </c>
      <c r="H148" s="8">
        <f t="shared" si="132"/>
        <v>0</v>
      </c>
      <c r="I148" s="8">
        <f t="shared" si="132"/>
        <v>0</v>
      </c>
      <c r="J148" s="8">
        <f t="shared" si="132"/>
        <v>270000000</v>
      </c>
      <c r="K148" s="8">
        <f t="shared" si="132"/>
        <v>496506789</v>
      </c>
      <c r="L148" s="8">
        <f t="shared" si="126"/>
        <v>1773493211</v>
      </c>
      <c r="M148" s="8">
        <f aca="true" t="shared" si="133" ref="M148:X149">M149</f>
        <v>-115417845</v>
      </c>
      <c r="N148" s="8">
        <f t="shared" si="133"/>
        <v>1658075366</v>
      </c>
      <c r="O148" s="8">
        <f t="shared" si="133"/>
        <v>115417845</v>
      </c>
      <c r="P148" s="8">
        <f t="shared" si="133"/>
        <v>-61822930</v>
      </c>
      <c r="Q148" s="8">
        <f t="shared" si="133"/>
        <v>1658075366</v>
      </c>
      <c r="R148" s="8">
        <f t="shared" si="133"/>
        <v>0</v>
      </c>
      <c r="S148" s="8">
        <f t="shared" si="133"/>
        <v>267580450</v>
      </c>
      <c r="T148" s="8">
        <f t="shared" si="133"/>
        <v>1450673214</v>
      </c>
      <c r="U148" s="8">
        <f t="shared" si="133"/>
        <v>294018780</v>
      </c>
      <c r="V148" s="8">
        <f t="shared" si="133"/>
        <v>1437048214</v>
      </c>
      <c r="W148" s="8">
        <f t="shared" si="133"/>
        <v>13625000</v>
      </c>
      <c r="X148" s="45">
        <f t="shared" si="133"/>
        <v>115417845</v>
      </c>
    </row>
    <row r="149" spans="1:24" ht="24.75" customHeight="1">
      <c r="A149" s="44" t="s">
        <v>347</v>
      </c>
      <c r="B149" s="2" t="s">
        <v>3</v>
      </c>
      <c r="C149" s="8">
        <f>C150</f>
        <v>2000000000</v>
      </c>
      <c r="D149" s="8">
        <f t="shared" si="132"/>
        <v>0</v>
      </c>
      <c r="E149" s="8">
        <f t="shared" si="132"/>
        <v>0</v>
      </c>
      <c r="F149" s="8">
        <f t="shared" si="132"/>
        <v>0</v>
      </c>
      <c r="G149" s="8">
        <f t="shared" si="132"/>
        <v>496506789</v>
      </c>
      <c r="H149" s="8">
        <f t="shared" si="132"/>
        <v>0</v>
      </c>
      <c r="I149" s="8">
        <f t="shared" si="132"/>
        <v>0</v>
      </c>
      <c r="J149" s="8">
        <f t="shared" si="132"/>
        <v>270000000</v>
      </c>
      <c r="K149" s="8">
        <f t="shared" si="132"/>
        <v>496506789</v>
      </c>
      <c r="L149" s="8">
        <f t="shared" si="126"/>
        <v>1773493211</v>
      </c>
      <c r="M149" s="8">
        <f t="shared" si="133"/>
        <v>-115417845</v>
      </c>
      <c r="N149" s="8">
        <f t="shared" si="133"/>
        <v>1658075366</v>
      </c>
      <c r="O149" s="8">
        <f t="shared" si="133"/>
        <v>115417845</v>
      </c>
      <c r="P149" s="8">
        <f t="shared" si="133"/>
        <v>-61822930</v>
      </c>
      <c r="Q149" s="8">
        <f t="shared" si="133"/>
        <v>1658075366</v>
      </c>
      <c r="R149" s="8">
        <f t="shared" si="133"/>
        <v>0</v>
      </c>
      <c r="S149" s="8">
        <f t="shared" si="133"/>
        <v>267580450</v>
      </c>
      <c r="T149" s="8">
        <f t="shared" si="133"/>
        <v>1450673214</v>
      </c>
      <c r="U149" s="8">
        <f t="shared" si="133"/>
        <v>294018780</v>
      </c>
      <c r="V149" s="8">
        <f t="shared" si="133"/>
        <v>1437048214</v>
      </c>
      <c r="W149" s="8">
        <f t="shared" si="133"/>
        <v>13625000</v>
      </c>
      <c r="X149" s="45">
        <f t="shared" si="133"/>
        <v>115417845</v>
      </c>
    </row>
    <row r="150" spans="1:24" ht="34.5" customHeight="1">
      <c r="A150" s="44" t="s">
        <v>348</v>
      </c>
      <c r="B150" s="2" t="s">
        <v>349</v>
      </c>
      <c r="C150" s="8">
        <f>SUM(C151:C152)</f>
        <v>2000000000</v>
      </c>
      <c r="D150" s="8">
        <f aca="true" t="shared" si="134" ref="D150:K150">SUM(D151:D152)</f>
        <v>0</v>
      </c>
      <c r="E150" s="8">
        <f t="shared" si="134"/>
        <v>0</v>
      </c>
      <c r="F150" s="8">
        <f t="shared" si="134"/>
        <v>0</v>
      </c>
      <c r="G150" s="8">
        <f t="shared" si="134"/>
        <v>496506789</v>
      </c>
      <c r="H150" s="8">
        <f t="shared" si="134"/>
        <v>0</v>
      </c>
      <c r="I150" s="8">
        <f t="shared" si="134"/>
        <v>0</v>
      </c>
      <c r="J150" s="8">
        <f t="shared" si="134"/>
        <v>270000000</v>
      </c>
      <c r="K150" s="8">
        <f t="shared" si="134"/>
        <v>496506789</v>
      </c>
      <c r="L150" s="8">
        <f t="shared" si="126"/>
        <v>1773493211</v>
      </c>
      <c r="M150" s="8">
        <f aca="true" t="shared" si="135" ref="M150:X150">SUM(M151:M152)</f>
        <v>-115417845</v>
      </c>
      <c r="N150" s="8">
        <f t="shared" si="135"/>
        <v>1658075366</v>
      </c>
      <c r="O150" s="8">
        <f t="shared" si="135"/>
        <v>115417845</v>
      </c>
      <c r="P150" s="8">
        <f t="shared" si="135"/>
        <v>-61822930</v>
      </c>
      <c r="Q150" s="8">
        <f t="shared" si="135"/>
        <v>1658075366</v>
      </c>
      <c r="R150" s="8">
        <f t="shared" si="135"/>
        <v>0</v>
      </c>
      <c r="S150" s="8">
        <f t="shared" si="135"/>
        <v>267580450</v>
      </c>
      <c r="T150" s="8">
        <f t="shared" si="135"/>
        <v>1450673214</v>
      </c>
      <c r="U150" s="8">
        <f t="shared" si="135"/>
        <v>294018780</v>
      </c>
      <c r="V150" s="8">
        <f t="shared" si="135"/>
        <v>1437048214</v>
      </c>
      <c r="W150" s="8">
        <f t="shared" si="135"/>
        <v>13625000</v>
      </c>
      <c r="X150" s="45">
        <f t="shared" si="135"/>
        <v>115417845</v>
      </c>
    </row>
    <row r="151" spans="1:24" ht="24.75" customHeight="1">
      <c r="A151" s="46" t="s">
        <v>350</v>
      </c>
      <c r="B151" s="4" t="s">
        <v>351</v>
      </c>
      <c r="C151" s="9">
        <v>1700000000</v>
      </c>
      <c r="D151" s="9">
        <v>0</v>
      </c>
      <c r="E151" s="9">
        <v>0</v>
      </c>
      <c r="F151" s="9">
        <v>0</v>
      </c>
      <c r="G151" s="9">
        <v>448142715</v>
      </c>
      <c r="H151" s="9">
        <v>0</v>
      </c>
      <c r="I151" s="9">
        <v>0</v>
      </c>
      <c r="J151" s="9">
        <v>270000000</v>
      </c>
      <c r="K151" s="9">
        <v>448142715</v>
      </c>
      <c r="L151" s="9">
        <f t="shared" si="126"/>
        <v>1521857285</v>
      </c>
      <c r="M151" s="9">
        <v>-115417845</v>
      </c>
      <c r="N151" s="9">
        <v>1406439440</v>
      </c>
      <c r="O151" s="9">
        <f>(L151-N151)</f>
        <v>115417845</v>
      </c>
      <c r="P151" s="9">
        <v>-61822930</v>
      </c>
      <c r="Q151" s="9">
        <v>1406439440</v>
      </c>
      <c r="R151" s="9">
        <f>N151-Q151</f>
        <v>0</v>
      </c>
      <c r="S151" s="9">
        <v>219671469</v>
      </c>
      <c r="T151" s="9">
        <v>1229037288</v>
      </c>
      <c r="U151" s="9">
        <v>245484799</v>
      </c>
      <c r="V151" s="9">
        <v>1229037288</v>
      </c>
      <c r="W151" s="9">
        <f>T151-V151</f>
        <v>0</v>
      </c>
      <c r="X151" s="47">
        <f>L151-Q151</f>
        <v>115417845</v>
      </c>
    </row>
    <row r="152" spans="1:24" ht="24.75" customHeight="1">
      <c r="A152" s="46" t="s">
        <v>352</v>
      </c>
      <c r="B152" s="4" t="s">
        <v>58</v>
      </c>
      <c r="C152" s="9">
        <v>300000000</v>
      </c>
      <c r="D152" s="9">
        <v>0</v>
      </c>
      <c r="E152" s="9">
        <v>0</v>
      </c>
      <c r="F152" s="9">
        <v>0</v>
      </c>
      <c r="G152" s="9">
        <v>48364074</v>
      </c>
      <c r="H152" s="9">
        <v>0</v>
      </c>
      <c r="I152" s="9">
        <v>0</v>
      </c>
      <c r="J152" s="9">
        <v>0</v>
      </c>
      <c r="K152" s="9">
        <v>48364074</v>
      </c>
      <c r="L152" s="9">
        <f t="shared" si="126"/>
        <v>251635926</v>
      </c>
      <c r="M152" s="9">
        <v>0</v>
      </c>
      <c r="N152" s="9">
        <v>251635926</v>
      </c>
      <c r="O152" s="9">
        <f>(L152-N152)</f>
        <v>0</v>
      </c>
      <c r="P152" s="9">
        <v>0</v>
      </c>
      <c r="Q152" s="9">
        <v>251635926</v>
      </c>
      <c r="R152" s="9">
        <f>N152-Q152</f>
        <v>0</v>
      </c>
      <c r="S152" s="9">
        <v>47908981</v>
      </c>
      <c r="T152" s="9">
        <v>221635926</v>
      </c>
      <c r="U152" s="9">
        <v>48533981</v>
      </c>
      <c r="V152" s="9">
        <v>208010926</v>
      </c>
      <c r="W152" s="9">
        <f>T152-V152</f>
        <v>13625000</v>
      </c>
      <c r="X152" s="47">
        <f>L152-Q152</f>
        <v>0</v>
      </c>
    </row>
    <row r="153" spans="1:24" ht="24.75" customHeight="1">
      <c r="A153" s="44" t="s">
        <v>570</v>
      </c>
      <c r="B153" s="2" t="s">
        <v>59</v>
      </c>
      <c r="C153" s="8">
        <f>C154</f>
        <v>8286595156</v>
      </c>
      <c r="D153" s="8">
        <f aca="true" t="shared" si="136" ref="D153:K154">D154</f>
        <v>0</v>
      </c>
      <c r="E153" s="8">
        <f t="shared" si="136"/>
        <v>0</v>
      </c>
      <c r="F153" s="8">
        <f t="shared" si="136"/>
        <v>0</v>
      </c>
      <c r="G153" s="8">
        <f t="shared" si="136"/>
        <v>7541799714</v>
      </c>
      <c r="H153" s="8">
        <f t="shared" si="136"/>
        <v>0</v>
      </c>
      <c r="I153" s="8">
        <f t="shared" si="136"/>
        <v>0</v>
      </c>
      <c r="J153" s="8">
        <f t="shared" si="136"/>
        <v>161014820</v>
      </c>
      <c r="K153" s="8">
        <f t="shared" si="136"/>
        <v>7645492590</v>
      </c>
      <c r="L153" s="8">
        <f t="shared" si="126"/>
        <v>802117386</v>
      </c>
      <c r="M153" s="8">
        <f aca="true" t="shared" si="137" ref="M153:X154">M154</f>
        <v>-39943450.79</v>
      </c>
      <c r="N153" s="8">
        <f t="shared" si="137"/>
        <v>723685549.21</v>
      </c>
      <c r="O153" s="8">
        <f t="shared" si="137"/>
        <v>78431836.78999999</v>
      </c>
      <c r="P153" s="8">
        <f t="shared" si="137"/>
        <v>100573073.21000001</v>
      </c>
      <c r="Q153" s="8">
        <f t="shared" si="137"/>
        <v>723685549.21</v>
      </c>
      <c r="R153" s="8">
        <f t="shared" si="137"/>
        <v>0</v>
      </c>
      <c r="S153" s="8">
        <f t="shared" si="137"/>
        <v>302238003.88</v>
      </c>
      <c r="T153" s="8">
        <f t="shared" si="137"/>
        <v>666672549.21</v>
      </c>
      <c r="U153" s="8">
        <f t="shared" si="137"/>
        <v>46490127.88</v>
      </c>
      <c r="V153" s="8">
        <f t="shared" si="137"/>
        <v>410924673.21</v>
      </c>
      <c r="W153" s="8">
        <f t="shared" si="137"/>
        <v>255747876</v>
      </c>
      <c r="X153" s="45">
        <f t="shared" si="137"/>
        <v>78431836.78999999</v>
      </c>
    </row>
    <row r="154" spans="1:24" ht="24.75" customHeight="1">
      <c r="A154" s="44" t="s">
        <v>571</v>
      </c>
      <c r="B154" s="2" t="s">
        <v>3</v>
      </c>
      <c r="C154" s="8">
        <f>C155</f>
        <v>8286595156</v>
      </c>
      <c r="D154" s="8">
        <f t="shared" si="136"/>
        <v>0</v>
      </c>
      <c r="E154" s="8">
        <f t="shared" si="136"/>
        <v>0</v>
      </c>
      <c r="F154" s="8">
        <f t="shared" si="136"/>
        <v>0</v>
      </c>
      <c r="G154" s="8">
        <f t="shared" si="136"/>
        <v>7541799714</v>
      </c>
      <c r="H154" s="8">
        <f t="shared" si="136"/>
        <v>0</v>
      </c>
      <c r="I154" s="8">
        <f t="shared" si="136"/>
        <v>0</v>
      </c>
      <c r="J154" s="8">
        <f t="shared" si="136"/>
        <v>161014820</v>
      </c>
      <c r="K154" s="8">
        <f t="shared" si="136"/>
        <v>7645492590</v>
      </c>
      <c r="L154" s="8">
        <f t="shared" si="126"/>
        <v>802117386</v>
      </c>
      <c r="M154" s="8">
        <f t="shared" si="137"/>
        <v>-39943450.79</v>
      </c>
      <c r="N154" s="8">
        <f t="shared" si="137"/>
        <v>723685549.21</v>
      </c>
      <c r="O154" s="8">
        <f t="shared" si="137"/>
        <v>78431836.78999999</v>
      </c>
      <c r="P154" s="8">
        <f t="shared" si="137"/>
        <v>100573073.21000001</v>
      </c>
      <c r="Q154" s="8">
        <f t="shared" si="137"/>
        <v>723685549.21</v>
      </c>
      <c r="R154" s="8">
        <f t="shared" si="137"/>
        <v>0</v>
      </c>
      <c r="S154" s="8">
        <f t="shared" si="137"/>
        <v>302238003.88</v>
      </c>
      <c r="T154" s="8">
        <f t="shared" si="137"/>
        <v>666672549.21</v>
      </c>
      <c r="U154" s="8">
        <f t="shared" si="137"/>
        <v>46490127.88</v>
      </c>
      <c r="V154" s="8">
        <f t="shared" si="137"/>
        <v>410924673.21</v>
      </c>
      <c r="W154" s="8">
        <f t="shared" si="137"/>
        <v>255747876</v>
      </c>
      <c r="X154" s="45">
        <f t="shared" si="137"/>
        <v>78431836.78999999</v>
      </c>
    </row>
    <row r="155" spans="1:24" ht="24.75" customHeight="1">
      <c r="A155" s="44" t="s">
        <v>353</v>
      </c>
      <c r="B155" s="2" t="s">
        <v>59</v>
      </c>
      <c r="C155" s="8">
        <f>SUM(C156+C158+C160+C162)</f>
        <v>8286595156</v>
      </c>
      <c r="D155" s="8">
        <f aca="true" t="shared" si="138" ref="D155:K155">SUM(D156+D158+D160+D162)</f>
        <v>0</v>
      </c>
      <c r="E155" s="8">
        <f t="shared" si="138"/>
        <v>0</v>
      </c>
      <c r="F155" s="8">
        <f t="shared" si="138"/>
        <v>0</v>
      </c>
      <c r="G155" s="8">
        <f t="shared" si="138"/>
        <v>7541799714</v>
      </c>
      <c r="H155" s="8">
        <f t="shared" si="138"/>
        <v>0</v>
      </c>
      <c r="I155" s="8">
        <f t="shared" si="138"/>
        <v>0</v>
      </c>
      <c r="J155" s="8">
        <f t="shared" si="138"/>
        <v>161014820</v>
      </c>
      <c r="K155" s="8">
        <f t="shared" si="138"/>
        <v>7645492590</v>
      </c>
      <c r="L155" s="8">
        <f t="shared" si="126"/>
        <v>802117386</v>
      </c>
      <c r="M155" s="8">
        <f aca="true" t="shared" si="139" ref="M155:X155">SUM(M156+M158+M160+M162)</f>
        <v>-39943450.79</v>
      </c>
      <c r="N155" s="8">
        <f t="shared" si="139"/>
        <v>723685549.21</v>
      </c>
      <c r="O155" s="8">
        <f t="shared" si="139"/>
        <v>78431836.78999999</v>
      </c>
      <c r="P155" s="8">
        <f t="shared" si="139"/>
        <v>100573073.21000001</v>
      </c>
      <c r="Q155" s="8">
        <f t="shared" si="139"/>
        <v>723685549.21</v>
      </c>
      <c r="R155" s="8">
        <f t="shared" si="139"/>
        <v>0</v>
      </c>
      <c r="S155" s="8">
        <f t="shared" si="139"/>
        <v>302238003.88</v>
      </c>
      <c r="T155" s="8">
        <f t="shared" si="139"/>
        <v>666672549.21</v>
      </c>
      <c r="U155" s="8">
        <f t="shared" si="139"/>
        <v>46490127.88</v>
      </c>
      <c r="V155" s="8">
        <f t="shared" si="139"/>
        <v>410924673.21</v>
      </c>
      <c r="W155" s="8">
        <f t="shared" si="139"/>
        <v>255747876</v>
      </c>
      <c r="X155" s="45">
        <f t="shared" si="139"/>
        <v>78431836.78999999</v>
      </c>
    </row>
    <row r="156" spans="1:24" ht="24.75" customHeight="1">
      <c r="A156" s="44" t="s">
        <v>354</v>
      </c>
      <c r="B156" s="2" t="s">
        <v>355</v>
      </c>
      <c r="C156" s="8">
        <f>SUM(C157)</f>
        <v>65000000</v>
      </c>
      <c r="D156" s="8">
        <f aca="true" t="shared" si="140" ref="D156:K156">SUM(D157)</f>
        <v>0</v>
      </c>
      <c r="E156" s="8">
        <f t="shared" si="140"/>
        <v>0</v>
      </c>
      <c r="F156" s="8">
        <f t="shared" si="140"/>
        <v>0</v>
      </c>
      <c r="G156" s="8">
        <f t="shared" si="140"/>
        <v>0</v>
      </c>
      <c r="H156" s="8">
        <f t="shared" si="140"/>
        <v>0</v>
      </c>
      <c r="I156" s="8">
        <f t="shared" si="140"/>
        <v>0</v>
      </c>
      <c r="J156" s="8">
        <f t="shared" si="140"/>
        <v>0</v>
      </c>
      <c r="K156" s="8">
        <f t="shared" si="140"/>
        <v>0</v>
      </c>
      <c r="L156" s="8">
        <f t="shared" si="126"/>
        <v>65000000</v>
      </c>
      <c r="M156" s="8">
        <f aca="true" t="shared" si="141" ref="M156:X156">SUM(M157)</f>
        <v>-8870326.79</v>
      </c>
      <c r="N156" s="8">
        <f t="shared" si="141"/>
        <v>56129673.21</v>
      </c>
      <c r="O156" s="8">
        <f t="shared" si="141"/>
        <v>8870326.79</v>
      </c>
      <c r="P156" s="8">
        <f t="shared" si="141"/>
        <v>43560073.21</v>
      </c>
      <c r="Q156" s="8">
        <f t="shared" si="141"/>
        <v>56129673.21</v>
      </c>
      <c r="R156" s="8">
        <f t="shared" si="141"/>
        <v>0</v>
      </c>
      <c r="S156" s="8">
        <f t="shared" si="141"/>
        <v>46490127.88</v>
      </c>
      <c r="T156" s="8">
        <f t="shared" si="141"/>
        <v>56129673.21</v>
      </c>
      <c r="U156" s="8">
        <f t="shared" si="141"/>
        <v>46490127.88</v>
      </c>
      <c r="V156" s="8">
        <f t="shared" si="141"/>
        <v>56129673.21</v>
      </c>
      <c r="W156" s="8">
        <f t="shared" si="141"/>
        <v>0</v>
      </c>
      <c r="X156" s="45">
        <f t="shared" si="141"/>
        <v>8870326.79</v>
      </c>
    </row>
    <row r="157" spans="1:24" ht="24.75" customHeight="1">
      <c r="A157" s="46" t="s">
        <v>356</v>
      </c>
      <c r="B157" s="4" t="s">
        <v>61</v>
      </c>
      <c r="C157" s="9">
        <v>65000000</v>
      </c>
      <c r="D157" s="9">
        <v>0</v>
      </c>
      <c r="E157" s="9">
        <v>0</v>
      </c>
      <c r="F157" s="9">
        <v>0</v>
      </c>
      <c r="G157" s="9">
        <v>0</v>
      </c>
      <c r="H157" s="9">
        <v>0</v>
      </c>
      <c r="I157" s="9">
        <v>0</v>
      </c>
      <c r="J157" s="9">
        <v>0</v>
      </c>
      <c r="K157" s="9">
        <v>0</v>
      </c>
      <c r="L157" s="9">
        <f t="shared" si="126"/>
        <v>65000000</v>
      </c>
      <c r="M157" s="9">
        <v>-8870326.79</v>
      </c>
      <c r="N157" s="9">
        <v>56129673.21</v>
      </c>
      <c r="O157" s="9">
        <f>(L157-N157)</f>
        <v>8870326.79</v>
      </c>
      <c r="P157" s="9">
        <v>43560073.21</v>
      </c>
      <c r="Q157" s="9">
        <v>56129673.21</v>
      </c>
      <c r="R157" s="9">
        <f>N157-Q157</f>
        <v>0</v>
      </c>
      <c r="S157" s="9">
        <v>46490127.88</v>
      </c>
      <c r="T157" s="9">
        <v>56129673.21</v>
      </c>
      <c r="U157" s="9">
        <v>46490127.88</v>
      </c>
      <c r="V157" s="9">
        <v>56129673.21</v>
      </c>
      <c r="W157" s="9">
        <f>T157-V157</f>
        <v>0</v>
      </c>
      <c r="X157" s="47">
        <f>L157-Q157</f>
        <v>8870326.79</v>
      </c>
    </row>
    <row r="158" spans="1:24" ht="44.25" customHeight="1">
      <c r="A158" s="44" t="s">
        <v>357</v>
      </c>
      <c r="B158" s="2" t="s">
        <v>358</v>
      </c>
      <c r="C158" s="8">
        <f>SUM(C159)</f>
        <v>7580288100</v>
      </c>
      <c r="D158" s="8">
        <f aca="true" t="shared" si="142" ref="D158:K158">SUM(D159)</f>
        <v>0</v>
      </c>
      <c r="E158" s="8">
        <f t="shared" si="142"/>
        <v>0</v>
      </c>
      <c r="F158" s="8">
        <f t="shared" si="142"/>
        <v>0</v>
      </c>
      <c r="G158" s="8">
        <f t="shared" si="142"/>
        <v>7541799714</v>
      </c>
      <c r="H158" s="8">
        <f t="shared" si="142"/>
        <v>0</v>
      </c>
      <c r="I158" s="8">
        <f t="shared" si="142"/>
        <v>0</v>
      </c>
      <c r="J158" s="8">
        <f t="shared" si="142"/>
        <v>0</v>
      </c>
      <c r="K158" s="8">
        <f t="shared" si="142"/>
        <v>7541799714</v>
      </c>
      <c r="L158" s="8">
        <f t="shared" si="126"/>
        <v>38488386</v>
      </c>
      <c r="M158" s="8">
        <f aca="true" t="shared" si="143" ref="M158:X158">SUM(M159)</f>
        <v>0</v>
      </c>
      <c r="N158" s="8">
        <f t="shared" si="143"/>
        <v>0</v>
      </c>
      <c r="O158" s="8">
        <f t="shared" si="143"/>
        <v>38488386</v>
      </c>
      <c r="P158" s="8">
        <f t="shared" si="143"/>
        <v>0</v>
      </c>
      <c r="Q158" s="8">
        <f t="shared" si="143"/>
        <v>0</v>
      </c>
      <c r="R158" s="8">
        <f t="shared" si="143"/>
        <v>0</v>
      </c>
      <c r="S158" s="8">
        <f t="shared" si="143"/>
        <v>0</v>
      </c>
      <c r="T158" s="8">
        <f t="shared" si="143"/>
        <v>0</v>
      </c>
      <c r="U158" s="8">
        <f t="shared" si="143"/>
        <v>0</v>
      </c>
      <c r="V158" s="8">
        <f t="shared" si="143"/>
        <v>0</v>
      </c>
      <c r="W158" s="8">
        <f t="shared" si="143"/>
        <v>0</v>
      </c>
      <c r="X158" s="45">
        <f t="shared" si="143"/>
        <v>38488386</v>
      </c>
    </row>
    <row r="159" spans="1:24" ht="32.25" customHeight="1">
      <c r="A159" s="46" t="s">
        <v>359</v>
      </c>
      <c r="B159" s="4" t="s">
        <v>360</v>
      </c>
      <c r="C159" s="9">
        <v>7580288100</v>
      </c>
      <c r="D159" s="9">
        <v>0</v>
      </c>
      <c r="E159" s="9">
        <v>0</v>
      </c>
      <c r="F159" s="9">
        <v>0</v>
      </c>
      <c r="G159" s="9">
        <v>7541799714</v>
      </c>
      <c r="H159" s="9">
        <v>0</v>
      </c>
      <c r="I159" s="9">
        <v>0</v>
      </c>
      <c r="J159" s="9">
        <v>0</v>
      </c>
      <c r="K159" s="9">
        <v>7541799714</v>
      </c>
      <c r="L159" s="9">
        <f t="shared" si="126"/>
        <v>38488386</v>
      </c>
      <c r="M159" s="9">
        <v>0</v>
      </c>
      <c r="N159" s="9">
        <v>0</v>
      </c>
      <c r="O159" s="9">
        <f>(L159-N159)</f>
        <v>38488386</v>
      </c>
      <c r="P159" s="9">
        <v>0</v>
      </c>
      <c r="Q159" s="9">
        <v>0</v>
      </c>
      <c r="R159" s="9">
        <f>N159-Q159</f>
        <v>0</v>
      </c>
      <c r="S159" s="9">
        <v>0</v>
      </c>
      <c r="T159" s="9">
        <v>0</v>
      </c>
      <c r="U159" s="9">
        <v>0</v>
      </c>
      <c r="V159" s="9">
        <v>0</v>
      </c>
      <c r="W159" s="9">
        <f>T159-V159</f>
        <v>0</v>
      </c>
      <c r="X159" s="47">
        <f>L159-Q159</f>
        <v>38488386</v>
      </c>
    </row>
    <row r="160" spans="1:24" ht="37.5" customHeight="1">
      <c r="A160" s="44" t="s">
        <v>361</v>
      </c>
      <c r="B160" s="2" t="s">
        <v>63</v>
      </c>
      <c r="C160" s="8">
        <f>SUM(C161)</f>
        <v>520000000</v>
      </c>
      <c r="D160" s="8">
        <f aca="true" t="shared" si="144" ref="D160:K160">SUM(D161)</f>
        <v>0</v>
      </c>
      <c r="E160" s="8">
        <f t="shared" si="144"/>
        <v>0</v>
      </c>
      <c r="F160" s="8">
        <f t="shared" si="144"/>
        <v>0</v>
      </c>
      <c r="G160" s="8">
        <f t="shared" si="144"/>
        <v>0</v>
      </c>
      <c r="H160" s="8">
        <f t="shared" si="144"/>
        <v>0</v>
      </c>
      <c r="I160" s="8">
        <f t="shared" si="144"/>
        <v>0</v>
      </c>
      <c r="J160" s="8">
        <f t="shared" si="144"/>
        <v>103692876</v>
      </c>
      <c r="K160" s="8">
        <f t="shared" si="144"/>
        <v>0</v>
      </c>
      <c r="L160" s="8">
        <f t="shared" si="126"/>
        <v>623692876</v>
      </c>
      <c r="M160" s="8">
        <f aca="true" t="shared" si="145" ref="M160:X160">SUM(M161)</f>
        <v>-13150000</v>
      </c>
      <c r="N160" s="8">
        <f t="shared" si="145"/>
        <v>610542876</v>
      </c>
      <c r="O160" s="8">
        <f t="shared" si="145"/>
        <v>13150000</v>
      </c>
      <c r="P160" s="8">
        <f t="shared" si="145"/>
        <v>0</v>
      </c>
      <c r="Q160" s="8">
        <f t="shared" si="145"/>
        <v>610542876</v>
      </c>
      <c r="R160" s="8">
        <f t="shared" si="145"/>
        <v>0</v>
      </c>
      <c r="S160" s="8">
        <f t="shared" si="145"/>
        <v>255747876</v>
      </c>
      <c r="T160" s="8">
        <f t="shared" si="145"/>
        <v>610542876</v>
      </c>
      <c r="U160" s="8">
        <f t="shared" si="145"/>
        <v>0</v>
      </c>
      <c r="V160" s="8">
        <f t="shared" si="145"/>
        <v>354795000</v>
      </c>
      <c r="W160" s="8">
        <f t="shared" si="145"/>
        <v>255747876</v>
      </c>
      <c r="X160" s="45">
        <f t="shared" si="145"/>
        <v>13150000</v>
      </c>
    </row>
    <row r="161" spans="1:24" ht="33" customHeight="1">
      <c r="A161" s="46" t="s">
        <v>362</v>
      </c>
      <c r="B161" s="4" t="s">
        <v>64</v>
      </c>
      <c r="C161" s="9">
        <v>520000000</v>
      </c>
      <c r="D161" s="9">
        <v>0</v>
      </c>
      <c r="E161" s="9">
        <v>0</v>
      </c>
      <c r="F161" s="9">
        <v>0</v>
      </c>
      <c r="G161" s="9">
        <v>0</v>
      </c>
      <c r="H161" s="9">
        <v>0</v>
      </c>
      <c r="I161" s="9">
        <v>0</v>
      </c>
      <c r="J161" s="9">
        <v>103692876</v>
      </c>
      <c r="K161" s="9">
        <v>0</v>
      </c>
      <c r="L161" s="9">
        <f t="shared" si="126"/>
        <v>623692876</v>
      </c>
      <c r="M161" s="9">
        <v>-13150000</v>
      </c>
      <c r="N161" s="9">
        <v>610542876</v>
      </c>
      <c r="O161" s="9">
        <f>(L161-N161)</f>
        <v>13150000</v>
      </c>
      <c r="P161" s="9">
        <v>0</v>
      </c>
      <c r="Q161" s="9">
        <v>610542876</v>
      </c>
      <c r="R161" s="9">
        <f>N161-Q161</f>
        <v>0</v>
      </c>
      <c r="S161" s="9">
        <v>255747876</v>
      </c>
      <c r="T161" s="9">
        <v>610542876</v>
      </c>
      <c r="U161" s="9">
        <v>0</v>
      </c>
      <c r="V161" s="9">
        <v>354795000</v>
      </c>
      <c r="W161" s="9">
        <f>T161-V161</f>
        <v>255747876</v>
      </c>
      <c r="X161" s="47">
        <f>L161-Q161</f>
        <v>13150000</v>
      </c>
    </row>
    <row r="162" spans="1:24" ht="24.75" customHeight="1">
      <c r="A162" s="44" t="s">
        <v>363</v>
      </c>
      <c r="B162" s="2" t="s">
        <v>121</v>
      </c>
      <c r="C162" s="10">
        <f>SUM(C163:C164)</f>
        <v>121307056</v>
      </c>
      <c r="D162" s="10">
        <f aca="true" t="shared" si="146" ref="D162:K162">SUM(D163:D164)</f>
        <v>0</v>
      </c>
      <c r="E162" s="10">
        <f t="shared" si="146"/>
        <v>0</v>
      </c>
      <c r="F162" s="10">
        <f t="shared" si="146"/>
        <v>0</v>
      </c>
      <c r="G162" s="10">
        <f t="shared" si="146"/>
        <v>0</v>
      </c>
      <c r="H162" s="10">
        <f t="shared" si="146"/>
        <v>0</v>
      </c>
      <c r="I162" s="10">
        <f t="shared" si="146"/>
        <v>0</v>
      </c>
      <c r="J162" s="10">
        <f t="shared" si="146"/>
        <v>57321944</v>
      </c>
      <c r="K162" s="10">
        <f t="shared" si="146"/>
        <v>103692876</v>
      </c>
      <c r="L162" s="8">
        <f t="shared" si="126"/>
        <v>74936124</v>
      </c>
      <c r="M162" s="10">
        <f aca="true" t="shared" si="147" ref="M162:X162">SUM(M163:M164)</f>
        <v>-17923124</v>
      </c>
      <c r="N162" s="10">
        <f t="shared" si="147"/>
        <v>57013000</v>
      </c>
      <c r="O162" s="10">
        <f t="shared" si="147"/>
        <v>17923124</v>
      </c>
      <c r="P162" s="10">
        <f t="shared" si="147"/>
        <v>57013000</v>
      </c>
      <c r="Q162" s="10">
        <f t="shared" si="147"/>
        <v>57013000</v>
      </c>
      <c r="R162" s="10">
        <f t="shared" si="147"/>
        <v>0</v>
      </c>
      <c r="S162" s="10">
        <f t="shared" si="147"/>
        <v>0</v>
      </c>
      <c r="T162" s="10">
        <f t="shared" si="147"/>
        <v>0</v>
      </c>
      <c r="U162" s="10">
        <f t="shared" si="147"/>
        <v>0</v>
      </c>
      <c r="V162" s="10">
        <f t="shared" si="147"/>
        <v>0</v>
      </c>
      <c r="W162" s="10">
        <f t="shared" si="147"/>
        <v>0</v>
      </c>
      <c r="X162" s="48">
        <f t="shared" si="147"/>
        <v>17923124</v>
      </c>
    </row>
    <row r="163" spans="1:24" ht="24.75" customHeight="1">
      <c r="A163" s="46" t="s">
        <v>364</v>
      </c>
      <c r="B163" s="4" t="s">
        <v>122</v>
      </c>
      <c r="C163" s="9">
        <v>60000000</v>
      </c>
      <c r="D163" s="9">
        <v>0</v>
      </c>
      <c r="E163" s="9">
        <v>0</v>
      </c>
      <c r="F163" s="9">
        <v>0</v>
      </c>
      <c r="G163" s="9">
        <v>0</v>
      </c>
      <c r="H163" s="9">
        <v>0</v>
      </c>
      <c r="I163" s="9">
        <v>0</v>
      </c>
      <c r="J163" s="9">
        <v>0</v>
      </c>
      <c r="K163" s="9">
        <v>60000000</v>
      </c>
      <c r="L163" s="9">
        <f t="shared" si="126"/>
        <v>0</v>
      </c>
      <c r="M163" s="9">
        <v>0</v>
      </c>
      <c r="N163" s="9">
        <v>0</v>
      </c>
      <c r="O163" s="9">
        <f>(L163-N163)</f>
        <v>0</v>
      </c>
      <c r="P163" s="9">
        <v>0</v>
      </c>
      <c r="Q163" s="9">
        <v>0</v>
      </c>
      <c r="R163" s="9">
        <f>N163-Q163</f>
        <v>0</v>
      </c>
      <c r="S163" s="9">
        <v>0</v>
      </c>
      <c r="T163" s="9">
        <v>0</v>
      </c>
      <c r="U163" s="9">
        <v>0</v>
      </c>
      <c r="V163" s="9">
        <v>0</v>
      </c>
      <c r="W163" s="9">
        <f>T163-V163</f>
        <v>0</v>
      </c>
      <c r="X163" s="47">
        <f>L163-Q163</f>
        <v>0</v>
      </c>
    </row>
    <row r="164" spans="1:24" ht="24.75" customHeight="1">
      <c r="A164" s="46" t="s">
        <v>365</v>
      </c>
      <c r="B164" s="4" t="s">
        <v>123</v>
      </c>
      <c r="C164" s="9">
        <v>61307056</v>
      </c>
      <c r="D164" s="9">
        <v>0</v>
      </c>
      <c r="E164" s="9">
        <v>0</v>
      </c>
      <c r="F164" s="9">
        <v>0</v>
      </c>
      <c r="G164" s="9">
        <v>0</v>
      </c>
      <c r="H164" s="9">
        <v>0</v>
      </c>
      <c r="I164" s="9">
        <v>0</v>
      </c>
      <c r="J164" s="9">
        <v>57321944</v>
      </c>
      <c r="K164" s="9">
        <v>43692876</v>
      </c>
      <c r="L164" s="9">
        <f t="shared" si="126"/>
        <v>74936124</v>
      </c>
      <c r="M164" s="9">
        <v>-17923124</v>
      </c>
      <c r="N164" s="9">
        <v>57013000</v>
      </c>
      <c r="O164" s="9">
        <f>(L164-N164)</f>
        <v>17923124</v>
      </c>
      <c r="P164" s="9">
        <v>57013000</v>
      </c>
      <c r="Q164" s="9">
        <v>57013000</v>
      </c>
      <c r="R164" s="9">
        <f>N164-Q164</f>
        <v>0</v>
      </c>
      <c r="S164" s="9">
        <v>0</v>
      </c>
      <c r="T164" s="9">
        <v>0</v>
      </c>
      <c r="U164" s="9">
        <v>0</v>
      </c>
      <c r="V164" s="9">
        <v>0</v>
      </c>
      <c r="W164" s="9">
        <f>T164-V164</f>
        <v>0</v>
      </c>
      <c r="X164" s="47">
        <f>L164-Q164</f>
        <v>17923124</v>
      </c>
    </row>
    <row r="165" spans="1:24" ht="24.75" customHeight="1">
      <c r="A165" s="44" t="s">
        <v>372</v>
      </c>
      <c r="B165" s="1" t="s">
        <v>3</v>
      </c>
      <c r="C165" s="10">
        <f>SUM(C166)</f>
        <v>1400000000</v>
      </c>
      <c r="D165" s="10">
        <f aca="true" t="shared" si="148" ref="D165:K165">SUM(D166)</f>
        <v>0</v>
      </c>
      <c r="E165" s="10">
        <f t="shared" si="148"/>
        <v>0</v>
      </c>
      <c r="F165" s="10">
        <f t="shared" si="148"/>
        <v>0</v>
      </c>
      <c r="G165" s="10">
        <f t="shared" si="148"/>
        <v>0</v>
      </c>
      <c r="H165" s="10">
        <f t="shared" si="148"/>
        <v>0</v>
      </c>
      <c r="I165" s="10">
        <f t="shared" si="148"/>
        <v>0</v>
      </c>
      <c r="J165" s="10">
        <f t="shared" si="148"/>
        <v>804581028</v>
      </c>
      <c r="K165" s="10">
        <f t="shared" si="148"/>
        <v>804581028</v>
      </c>
      <c r="L165" s="8">
        <f t="shared" si="126"/>
        <v>1400000000</v>
      </c>
      <c r="M165" s="10">
        <f aca="true" t="shared" si="149" ref="M165:X165">SUM(M166)</f>
        <v>-123495531</v>
      </c>
      <c r="N165" s="10">
        <f t="shared" si="149"/>
        <v>1219521366</v>
      </c>
      <c r="O165" s="10">
        <f t="shared" si="149"/>
        <v>180478634</v>
      </c>
      <c r="P165" s="10">
        <f t="shared" si="149"/>
        <v>162997744</v>
      </c>
      <c r="Q165" s="10">
        <f t="shared" si="149"/>
        <v>1219521366</v>
      </c>
      <c r="R165" s="10">
        <f t="shared" si="149"/>
        <v>0</v>
      </c>
      <c r="S165" s="10">
        <f t="shared" si="149"/>
        <v>657621028</v>
      </c>
      <c r="T165" s="10">
        <f t="shared" si="149"/>
        <v>1105961366</v>
      </c>
      <c r="U165" s="10">
        <f t="shared" si="149"/>
        <v>797579298</v>
      </c>
      <c r="V165" s="10">
        <f t="shared" si="149"/>
        <v>937161366</v>
      </c>
      <c r="W165" s="10">
        <f t="shared" si="149"/>
        <v>168800000</v>
      </c>
      <c r="X165" s="48">
        <f t="shared" si="149"/>
        <v>180478634</v>
      </c>
    </row>
    <row r="166" spans="1:24" s="42" customFormat="1" ht="24.75" customHeight="1">
      <c r="A166" s="44" t="s">
        <v>373</v>
      </c>
      <c r="B166" s="1" t="s">
        <v>374</v>
      </c>
      <c r="C166" s="10">
        <f>(C167+C174+C176+C179+C185)</f>
        <v>1400000000</v>
      </c>
      <c r="D166" s="10">
        <f aca="true" t="shared" si="150" ref="D166:K166">(D167+D174+D176+D179+D185)</f>
        <v>0</v>
      </c>
      <c r="E166" s="10">
        <f t="shared" si="150"/>
        <v>0</v>
      </c>
      <c r="F166" s="10">
        <f t="shared" si="150"/>
        <v>0</v>
      </c>
      <c r="G166" s="10">
        <f t="shared" si="150"/>
        <v>0</v>
      </c>
      <c r="H166" s="10">
        <f t="shared" si="150"/>
        <v>0</v>
      </c>
      <c r="I166" s="10">
        <f t="shared" si="150"/>
        <v>0</v>
      </c>
      <c r="J166" s="10">
        <f t="shared" si="150"/>
        <v>804581028</v>
      </c>
      <c r="K166" s="10">
        <f t="shared" si="150"/>
        <v>804581028</v>
      </c>
      <c r="L166" s="8">
        <f t="shared" si="126"/>
        <v>1400000000</v>
      </c>
      <c r="M166" s="10">
        <f aca="true" t="shared" si="151" ref="M166:X166">(M167+M174+M176+M179+M185)</f>
        <v>-123495531</v>
      </c>
      <c r="N166" s="10">
        <f t="shared" si="151"/>
        <v>1219521366</v>
      </c>
      <c r="O166" s="10">
        <f t="shared" si="151"/>
        <v>180478634</v>
      </c>
      <c r="P166" s="10">
        <f t="shared" si="151"/>
        <v>162997744</v>
      </c>
      <c r="Q166" s="10">
        <f t="shared" si="151"/>
        <v>1219521366</v>
      </c>
      <c r="R166" s="10">
        <f t="shared" si="151"/>
        <v>0</v>
      </c>
      <c r="S166" s="10">
        <f t="shared" si="151"/>
        <v>657621028</v>
      </c>
      <c r="T166" s="10">
        <f t="shared" si="151"/>
        <v>1105961366</v>
      </c>
      <c r="U166" s="10">
        <f t="shared" si="151"/>
        <v>797579298</v>
      </c>
      <c r="V166" s="10">
        <f t="shared" si="151"/>
        <v>937161366</v>
      </c>
      <c r="W166" s="10">
        <f t="shared" si="151"/>
        <v>168800000</v>
      </c>
      <c r="X166" s="48">
        <f t="shared" si="151"/>
        <v>180478634</v>
      </c>
    </row>
    <row r="167" spans="1:24" s="42" customFormat="1" ht="38.25" customHeight="1">
      <c r="A167" s="44" t="s">
        <v>375</v>
      </c>
      <c r="B167" s="2" t="s">
        <v>376</v>
      </c>
      <c r="C167" s="10">
        <f>(C168)</f>
        <v>750001000</v>
      </c>
      <c r="D167" s="10">
        <f aca="true" t="shared" si="152" ref="D167:K167">(D168)</f>
        <v>0</v>
      </c>
      <c r="E167" s="10">
        <f t="shared" si="152"/>
        <v>0</v>
      </c>
      <c r="F167" s="10">
        <f t="shared" si="152"/>
        <v>0</v>
      </c>
      <c r="G167" s="10">
        <f t="shared" si="152"/>
        <v>0</v>
      </c>
      <c r="H167" s="10">
        <f t="shared" si="152"/>
        <v>0</v>
      </c>
      <c r="I167" s="10">
        <f t="shared" si="152"/>
        <v>0</v>
      </c>
      <c r="J167" s="10">
        <f t="shared" si="152"/>
        <v>35000000</v>
      </c>
      <c r="K167" s="10">
        <f t="shared" si="152"/>
        <v>439583028</v>
      </c>
      <c r="L167" s="8">
        <f t="shared" si="126"/>
        <v>345417972</v>
      </c>
      <c r="M167" s="10">
        <f aca="true" t="shared" si="153" ref="M167:X167">(M168)</f>
        <v>-46495531</v>
      </c>
      <c r="N167" s="10">
        <f t="shared" si="153"/>
        <v>271415338</v>
      </c>
      <c r="O167" s="10">
        <f t="shared" si="153"/>
        <v>74002634</v>
      </c>
      <c r="P167" s="10">
        <f t="shared" si="153"/>
        <v>69997744</v>
      </c>
      <c r="Q167" s="10">
        <f t="shared" si="153"/>
        <v>271415338</v>
      </c>
      <c r="R167" s="10">
        <f t="shared" si="153"/>
        <v>0</v>
      </c>
      <c r="S167" s="10">
        <f t="shared" si="153"/>
        <v>65940000</v>
      </c>
      <c r="T167" s="10">
        <f t="shared" si="153"/>
        <v>230855338</v>
      </c>
      <c r="U167" s="10">
        <f t="shared" si="153"/>
        <v>80773270</v>
      </c>
      <c r="V167" s="10">
        <f t="shared" si="153"/>
        <v>207955338</v>
      </c>
      <c r="W167" s="10">
        <f t="shared" si="153"/>
        <v>22900000</v>
      </c>
      <c r="X167" s="48">
        <f t="shared" si="153"/>
        <v>74002634</v>
      </c>
    </row>
    <row r="168" spans="1:24" s="42" customFormat="1" ht="38.25" customHeight="1">
      <c r="A168" s="44" t="s">
        <v>377</v>
      </c>
      <c r="B168" s="2" t="s">
        <v>378</v>
      </c>
      <c r="C168" s="10">
        <f>SUM(C169:C173)</f>
        <v>750001000</v>
      </c>
      <c r="D168" s="10">
        <f aca="true" t="shared" si="154" ref="D168:K168">SUM(D169:D173)</f>
        <v>0</v>
      </c>
      <c r="E168" s="10">
        <f t="shared" si="154"/>
        <v>0</v>
      </c>
      <c r="F168" s="10">
        <f t="shared" si="154"/>
        <v>0</v>
      </c>
      <c r="G168" s="10">
        <f t="shared" si="154"/>
        <v>0</v>
      </c>
      <c r="H168" s="10">
        <f t="shared" si="154"/>
        <v>0</v>
      </c>
      <c r="I168" s="10">
        <f t="shared" si="154"/>
        <v>0</v>
      </c>
      <c r="J168" s="10">
        <f t="shared" si="154"/>
        <v>35000000</v>
      </c>
      <c r="K168" s="10">
        <f t="shared" si="154"/>
        <v>439583028</v>
      </c>
      <c r="L168" s="8">
        <f t="shared" si="126"/>
        <v>345417972</v>
      </c>
      <c r="M168" s="10">
        <f aca="true" t="shared" si="155" ref="M168:X168">SUM(M169:M173)</f>
        <v>-46495531</v>
      </c>
      <c r="N168" s="10">
        <f t="shared" si="155"/>
        <v>271415338</v>
      </c>
      <c r="O168" s="10">
        <f t="shared" si="155"/>
        <v>74002634</v>
      </c>
      <c r="P168" s="10">
        <f t="shared" si="155"/>
        <v>69997744</v>
      </c>
      <c r="Q168" s="10">
        <f t="shared" si="155"/>
        <v>271415338</v>
      </c>
      <c r="R168" s="10">
        <f t="shared" si="155"/>
        <v>0</v>
      </c>
      <c r="S168" s="10">
        <f t="shared" si="155"/>
        <v>65940000</v>
      </c>
      <c r="T168" s="10">
        <f t="shared" si="155"/>
        <v>230855338</v>
      </c>
      <c r="U168" s="10">
        <f t="shared" si="155"/>
        <v>80773270</v>
      </c>
      <c r="V168" s="10">
        <f t="shared" si="155"/>
        <v>207955338</v>
      </c>
      <c r="W168" s="10">
        <f t="shared" si="155"/>
        <v>22900000</v>
      </c>
      <c r="X168" s="48">
        <f t="shared" si="155"/>
        <v>74002634</v>
      </c>
    </row>
    <row r="169" spans="1:24" s="42" customFormat="1" ht="24.75" customHeight="1">
      <c r="A169" s="46" t="s">
        <v>366</v>
      </c>
      <c r="B169" s="4" t="s">
        <v>367</v>
      </c>
      <c r="C169" s="11">
        <v>450000000</v>
      </c>
      <c r="D169" s="9">
        <v>0</v>
      </c>
      <c r="E169" s="9">
        <v>0</v>
      </c>
      <c r="F169" s="9">
        <v>0</v>
      </c>
      <c r="G169" s="9">
        <v>0</v>
      </c>
      <c r="H169" s="9">
        <v>0</v>
      </c>
      <c r="I169" s="9">
        <v>0</v>
      </c>
      <c r="J169" s="9">
        <v>35000000</v>
      </c>
      <c r="K169" s="9">
        <v>350000000</v>
      </c>
      <c r="L169" s="9">
        <f t="shared" si="126"/>
        <v>135000000</v>
      </c>
      <c r="M169" s="9">
        <v>22000000</v>
      </c>
      <c r="N169" s="9">
        <v>129492897</v>
      </c>
      <c r="O169" s="9">
        <f aca="true" t="shared" si="156" ref="O169:O175">(L169-N169)</f>
        <v>5507103</v>
      </c>
      <c r="P169" s="9">
        <v>29346675</v>
      </c>
      <c r="Q169" s="9">
        <v>129492897</v>
      </c>
      <c r="R169" s="9">
        <f>N169-Q169</f>
        <v>0</v>
      </c>
      <c r="S169" s="9">
        <v>34700000</v>
      </c>
      <c r="T169" s="9">
        <v>122146222</v>
      </c>
      <c r="U169" s="9">
        <v>39065298</v>
      </c>
      <c r="V169" s="9">
        <v>109446222</v>
      </c>
      <c r="W169" s="9">
        <f>T169-V169</f>
        <v>12700000</v>
      </c>
      <c r="X169" s="47">
        <f>L169-Q169</f>
        <v>5507103</v>
      </c>
    </row>
    <row r="170" spans="1:24" s="42" customFormat="1" ht="24.75" customHeight="1">
      <c r="A170" s="46" t="s">
        <v>368</v>
      </c>
      <c r="B170" s="4" t="s">
        <v>65</v>
      </c>
      <c r="C170" s="11">
        <v>110000000</v>
      </c>
      <c r="D170" s="9">
        <v>0</v>
      </c>
      <c r="E170" s="9">
        <v>0</v>
      </c>
      <c r="F170" s="9">
        <v>0</v>
      </c>
      <c r="G170" s="9">
        <v>0</v>
      </c>
      <c r="H170" s="9">
        <v>0</v>
      </c>
      <c r="I170" s="9">
        <v>0</v>
      </c>
      <c r="J170" s="9">
        <v>0</v>
      </c>
      <c r="K170" s="9">
        <v>19582028</v>
      </c>
      <c r="L170" s="9">
        <f t="shared" si="126"/>
        <v>90417972</v>
      </c>
      <c r="M170" s="9">
        <v>-40550000</v>
      </c>
      <c r="N170" s="9">
        <v>49867972</v>
      </c>
      <c r="O170" s="9">
        <f t="shared" si="156"/>
        <v>40550000</v>
      </c>
      <c r="P170" s="9">
        <v>0</v>
      </c>
      <c r="Q170" s="9">
        <v>49867972</v>
      </c>
      <c r="R170" s="9">
        <f>N170-Q170</f>
        <v>0</v>
      </c>
      <c r="S170" s="9">
        <v>6000000</v>
      </c>
      <c r="T170" s="9">
        <v>49867972</v>
      </c>
      <c r="U170" s="9">
        <v>19867972</v>
      </c>
      <c r="V170" s="9">
        <v>43867972</v>
      </c>
      <c r="W170" s="9">
        <f>T170-V170</f>
        <v>6000000</v>
      </c>
      <c r="X170" s="47">
        <f>L170-Q170</f>
        <v>40550000</v>
      </c>
    </row>
    <row r="171" spans="1:24" s="42" customFormat="1" ht="24.75" customHeight="1">
      <c r="A171" s="46" t="s">
        <v>369</v>
      </c>
      <c r="B171" s="4" t="s">
        <v>66</v>
      </c>
      <c r="C171" s="11">
        <v>140000000</v>
      </c>
      <c r="D171" s="9">
        <v>0</v>
      </c>
      <c r="E171" s="9">
        <v>0</v>
      </c>
      <c r="F171" s="9">
        <v>0</v>
      </c>
      <c r="G171" s="9">
        <v>0</v>
      </c>
      <c r="H171" s="9">
        <v>0</v>
      </c>
      <c r="I171" s="9">
        <v>0</v>
      </c>
      <c r="J171" s="9">
        <v>0</v>
      </c>
      <c r="K171" s="9">
        <v>30000000</v>
      </c>
      <c r="L171" s="9">
        <f t="shared" si="126"/>
        <v>110000000</v>
      </c>
      <c r="M171" s="9">
        <v>-27945531</v>
      </c>
      <c r="N171" s="9">
        <v>82054469</v>
      </c>
      <c r="O171" s="9">
        <f t="shared" si="156"/>
        <v>27945531</v>
      </c>
      <c r="P171" s="9">
        <v>30651069</v>
      </c>
      <c r="Q171" s="9">
        <v>82054469</v>
      </c>
      <c r="R171" s="9">
        <f>N171-Q171</f>
        <v>0</v>
      </c>
      <c r="S171" s="9">
        <v>15240000</v>
      </c>
      <c r="T171" s="9">
        <v>48841144</v>
      </c>
      <c r="U171" s="9">
        <v>11840000</v>
      </c>
      <c r="V171" s="9">
        <v>44641144</v>
      </c>
      <c r="W171" s="9">
        <f>T171-V171</f>
        <v>4200000</v>
      </c>
      <c r="X171" s="47">
        <f>L171-Q171</f>
        <v>27945531</v>
      </c>
    </row>
    <row r="172" spans="1:24" s="42" customFormat="1" ht="24.75" customHeight="1">
      <c r="A172" s="46" t="s">
        <v>370</v>
      </c>
      <c r="B172" s="4" t="s">
        <v>67</v>
      </c>
      <c r="C172" s="11">
        <v>1000</v>
      </c>
      <c r="D172" s="9">
        <v>0</v>
      </c>
      <c r="E172" s="9">
        <v>0</v>
      </c>
      <c r="F172" s="9">
        <v>0</v>
      </c>
      <c r="G172" s="9">
        <v>0</v>
      </c>
      <c r="H172" s="9">
        <v>0</v>
      </c>
      <c r="I172" s="9">
        <v>0</v>
      </c>
      <c r="J172" s="9">
        <v>0</v>
      </c>
      <c r="K172" s="9">
        <v>1000</v>
      </c>
      <c r="L172" s="9">
        <f t="shared" si="126"/>
        <v>0</v>
      </c>
      <c r="M172" s="9">
        <v>0</v>
      </c>
      <c r="N172" s="9">
        <v>0</v>
      </c>
      <c r="O172" s="9">
        <f t="shared" si="156"/>
        <v>0</v>
      </c>
      <c r="P172" s="9">
        <v>0</v>
      </c>
      <c r="Q172" s="9">
        <v>0</v>
      </c>
      <c r="R172" s="9">
        <f>N172-Q172</f>
        <v>0</v>
      </c>
      <c r="S172" s="9">
        <v>0</v>
      </c>
      <c r="T172" s="9">
        <v>0</v>
      </c>
      <c r="U172" s="9">
        <v>0</v>
      </c>
      <c r="V172" s="9">
        <v>0</v>
      </c>
      <c r="W172" s="9">
        <f>T172-V172</f>
        <v>0</v>
      </c>
      <c r="X172" s="47">
        <f>L172-Q172</f>
        <v>0</v>
      </c>
    </row>
    <row r="173" spans="1:24" s="42" customFormat="1" ht="24.75" customHeight="1">
      <c r="A173" s="46" t="s">
        <v>371</v>
      </c>
      <c r="B173" s="4" t="s">
        <v>135</v>
      </c>
      <c r="C173" s="11">
        <v>50000000</v>
      </c>
      <c r="D173" s="9">
        <v>0</v>
      </c>
      <c r="E173" s="9">
        <v>0</v>
      </c>
      <c r="F173" s="9">
        <v>0</v>
      </c>
      <c r="G173" s="9">
        <v>0</v>
      </c>
      <c r="H173" s="9">
        <v>0</v>
      </c>
      <c r="I173" s="9">
        <v>0</v>
      </c>
      <c r="J173" s="9">
        <v>0</v>
      </c>
      <c r="K173" s="9">
        <v>40000000</v>
      </c>
      <c r="L173" s="9">
        <f t="shared" si="126"/>
        <v>10000000</v>
      </c>
      <c r="M173" s="9">
        <v>0</v>
      </c>
      <c r="N173" s="9">
        <v>10000000</v>
      </c>
      <c r="O173" s="9">
        <f t="shared" si="156"/>
        <v>0</v>
      </c>
      <c r="P173" s="9">
        <v>10000000</v>
      </c>
      <c r="Q173" s="9">
        <v>10000000</v>
      </c>
      <c r="R173" s="9">
        <f>N173-Q173</f>
        <v>0</v>
      </c>
      <c r="S173" s="9">
        <v>10000000</v>
      </c>
      <c r="T173" s="9">
        <v>10000000</v>
      </c>
      <c r="U173" s="9">
        <v>10000000</v>
      </c>
      <c r="V173" s="9">
        <v>10000000</v>
      </c>
      <c r="W173" s="9">
        <f>T173-V173</f>
        <v>0</v>
      </c>
      <c r="X173" s="47">
        <f>L173-Q173</f>
        <v>0</v>
      </c>
    </row>
    <row r="174" spans="1:24" s="42" customFormat="1" ht="23.25" customHeight="1">
      <c r="A174" s="44" t="s">
        <v>379</v>
      </c>
      <c r="B174" s="2" t="s">
        <v>380</v>
      </c>
      <c r="C174" s="10">
        <f>C175</f>
        <v>50000000</v>
      </c>
      <c r="D174" s="10">
        <f aca="true" t="shared" si="157" ref="D174:K174">D175</f>
        <v>0</v>
      </c>
      <c r="E174" s="10">
        <f t="shared" si="157"/>
        <v>0</v>
      </c>
      <c r="F174" s="10">
        <f t="shared" si="157"/>
        <v>0</v>
      </c>
      <c r="G174" s="10">
        <f t="shared" si="157"/>
        <v>0</v>
      </c>
      <c r="H174" s="10">
        <f t="shared" si="157"/>
        <v>0</v>
      </c>
      <c r="I174" s="10">
        <f t="shared" si="157"/>
        <v>0</v>
      </c>
      <c r="J174" s="10">
        <f t="shared" si="157"/>
        <v>0</v>
      </c>
      <c r="K174" s="10">
        <f t="shared" si="157"/>
        <v>50000000</v>
      </c>
      <c r="L174" s="8">
        <f t="shared" si="126"/>
        <v>0</v>
      </c>
      <c r="M174" s="10">
        <f aca="true" t="shared" si="158" ref="M174:X174">M175</f>
        <v>0</v>
      </c>
      <c r="N174" s="10">
        <f t="shared" si="158"/>
        <v>0</v>
      </c>
      <c r="O174" s="10">
        <f t="shared" si="158"/>
        <v>0</v>
      </c>
      <c r="P174" s="10">
        <f t="shared" si="158"/>
        <v>0</v>
      </c>
      <c r="Q174" s="10">
        <f t="shared" si="158"/>
        <v>0</v>
      </c>
      <c r="R174" s="10">
        <f t="shared" si="158"/>
        <v>0</v>
      </c>
      <c r="S174" s="10">
        <f t="shared" si="158"/>
        <v>0</v>
      </c>
      <c r="T174" s="10">
        <f t="shared" si="158"/>
        <v>0</v>
      </c>
      <c r="U174" s="10">
        <f t="shared" si="158"/>
        <v>0</v>
      </c>
      <c r="V174" s="10">
        <f t="shared" si="158"/>
        <v>0</v>
      </c>
      <c r="W174" s="10">
        <f t="shared" si="158"/>
        <v>0</v>
      </c>
      <c r="X174" s="48">
        <f t="shared" si="158"/>
        <v>0</v>
      </c>
    </row>
    <row r="175" spans="1:24" s="42" customFormat="1" ht="24.75" customHeight="1">
      <c r="A175" s="46" t="s">
        <v>381</v>
      </c>
      <c r="B175" s="4" t="s">
        <v>126</v>
      </c>
      <c r="C175" s="11">
        <v>50000000</v>
      </c>
      <c r="D175" s="9">
        <v>0</v>
      </c>
      <c r="E175" s="9">
        <v>0</v>
      </c>
      <c r="F175" s="9">
        <v>0</v>
      </c>
      <c r="G175" s="9">
        <v>0</v>
      </c>
      <c r="H175" s="9">
        <v>0</v>
      </c>
      <c r="I175" s="9">
        <v>0</v>
      </c>
      <c r="J175" s="9">
        <v>0</v>
      </c>
      <c r="K175" s="9">
        <v>50000000</v>
      </c>
      <c r="L175" s="9">
        <f t="shared" si="126"/>
        <v>0</v>
      </c>
      <c r="M175" s="9">
        <v>0</v>
      </c>
      <c r="N175" s="9">
        <v>0</v>
      </c>
      <c r="O175" s="9">
        <f t="shared" si="156"/>
        <v>0</v>
      </c>
      <c r="P175" s="9">
        <v>0</v>
      </c>
      <c r="Q175" s="9">
        <v>0</v>
      </c>
      <c r="R175" s="9">
        <f>N175-Q175</f>
        <v>0</v>
      </c>
      <c r="S175" s="9">
        <v>0</v>
      </c>
      <c r="T175" s="9">
        <v>0</v>
      </c>
      <c r="U175" s="9">
        <v>0</v>
      </c>
      <c r="V175" s="9">
        <v>0</v>
      </c>
      <c r="W175" s="9">
        <f>T175-V175</f>
        <v>0</v>
      </c>
      <c r="X175" s="47">
        <f>L175-Q175</f>
        <v>0</v>
      </c>
    </row>
    <row r="176" spans="1:24" s="42" customFormat="1" ht="27" customHeight="1">
      <c r="A176" s="44" t="s">
        <v>382</v>
      </c>
      <c r="B176" s="2" t="s">
        <v>383</v>
      </c>
      <c r="C176" s="10">
        <f>C177+C178</f>
        <v>2000</v>
      </c>
      <c r="D176" s="10">
        <f aca="true" t="shared" si="159" ref="D176:K176">D177+D178</f>
        <v>0</v>
      </c>
      <c r="E176" s="10">
        <f t="shared" si="159"/>
        <v>0</v>
      </c>
      <c r="F176" s="10">
        <f t="shared" si="159"/>
        <v>0</v>
      </c>
      <c r="G176" s="10">
        <f t="shared" si="159"/>
        <v>0</v>
      </c>
      <c r="H176" s="10">
        <f t="shared" si="159"/>
        <v>0</v>
      </c>
      <c r="I176" s="10">
        <f t="shared" si="159"/>
        <v>0</v>
      </c>
      <c r="J176" s="10">
        <f t="shared" si="159"/>
        <v>0</v>
      </c>
      <c r="K176" s="10">
        <f t="shared" si="159"/>
        <v>2000</v>
      </c>
      <c r="L176" s="8">
        <f t="shared" si="126"/>
        <v>0</v>
      </c>
      <c r="M176" s="10">
        <f aca="true" t="shared" si="160" ref="M176:X176">M177+M178</f>
        <v>0</v>
      </c>
      <c r="N176" s="10">
        <f t="shared" si="160"/>
        <v>0</v>
      </c>
      <c r="O176" s="10">
        <f t="shared" si="160"/>
        <v>0</v>
      </c>
      <c r="P176" s="10">
        <f t="shared" si="160"/>
        <v>0</v>
      </c>
      <c r="Q176" s="10">
        <f t="shared" si="160"/>
        <v>0</v>
      </c>
      <c r="R176" s="10">
        <f t="shared" si="160"/>
        <v>0</v>
      </c>
      <c r="S176" s="10">
        <f t="shared" si="160"/>
        <v>0</v>
      </c>
      <c r="T176" s="10">
        <f t="shared" si="160"/>
        <v>0</v>
      </c>
      <c r="U176" s="10">
        <f t="shared" si="160"/>
        <v>0</v>
      </c>
      <c r="V176" s="10">
        <f t="shared" si="160"/>
        <v>0</v>
      </c>
      <c r="W176" s="10">
        <f t="shared" si="160"/>
        <v>0</v>
      </c>
      <c r="X176" s="48">
        <f t="shared" si="160"/>
        <v>0</v>
      </c>
    </row>
    <row r="177" spans="1:24" ht="24.75" customHeight="1">
      <c r="A177" s="46" t="s">
        <v>384</v>
      </c>
      <c r="B177" s="3" t="s">
        <v>124</v>
      </c>
      <c r="C177" s="9">
        <v>1000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  <c r="I177" s="9">
        <v>0</v>
      </c>
      <c r="J177" s="9">
        <v>0</v>
      </c>
      <c r="K177" s="9">
        <v>1000</v>
      </c>
      <c r="L177" s="9">
        <f t="shared" si="126"/>
        <v>0</v>
      </c>
      <c r="M177" s="9">
        <v>0</v>
      </c>
      <c r="N177" s="9">
        <v>0</v>
      </c>
      <c r="O177" s="9">
        <f>(L177-N177)</f>
        <v>0</v>
      </c>
      <c r="P177" s="9">
        <v>0</v>
      </c>
      <c r="Q177" s="9">
        <v>0</v>
      </c>
      <c r="R177" s="9">
        <f>N177-Q177</f>
        <v>0</v>
      </c>
      <c r="S177" s="9">
        <v>0</v>
      </c>
      <c r="T177" s="9">
        <v>0</v>
      </c>
      <c r="U177" s="9">
        <v>0</v>
      </c>
      <c r="V177" s="9">
        <v>0</v>
      </c>
      <c r="W177" s="9">
        <f>T177-V177</f>
        <v>0</v>
      </c>
      <c r="X177" s="47">
        <f>L177-Q177</f>
        <v>0</v>
      </c>
    </row>
    <row r="178" spans="1:24" ht="24.75" customHeight="1">
      <c r="A178" s="46" t="s">
        <v>385</v>
      </c>
      <c r="B178" s="3" t="s">
        <v>125</v>
      </c>
      <c r="C178" s="9">
        <v>1000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  <c r="I178" s="9">
        <v>0</v>
      </c>
      <c r="J178" s="9">
        <v>0</v>
      </c>
      <c r="K178" s="9">
        <v>1000</v>
      </c>
      <c r="L178" s="9">
        <f t="shared" si="126"/>
        <v>0</v>
      </c>
      <c r="M178" s="9">
        <v>0</v>
      </c>
      <c r="N178" s="9">
        <v>0</v>
      </c>
      <c r="O178" s="9">
        <f>(L178-N178)</f>
        <v>0</v>
      </c>
      <c r="P178" s="9">
        <v>0</v>
      </c>
      <c r="Q178" s="9">
        <v>0</v>
      </c>
      <c r="R178" s="9">
        <f>N178-Q178</f>
        <v>0</v>
      </c>
      <c r="S178" s="9">
        <v>0</v>
      </c>
      <c r="T178" s="9">
        <v>0</v>
      </c>
      <c r="U178" s="9">
        <v>0</v>
      </c>
      <c r="V178" s="9">
        <v>0</v>
      </c>
      <c r="W178" s="9">
        <f>T178-V178</f>
        <v>0</v>
      </c>
      <c r="X178" s="47">
        <f>L178-Q178</f>
        <v>0</v>
      </c>
    </row>
    <row r="179" spans="1:24" s="42" customFormat="1" ht="53.25" customHeight="1">
      <c r="A179" s="44" t="s">
        <v>386</v>
      </c>
      <c r="B179" s="2" t="s">
        <v>387</v>
      </c>
      <c r="C179" s="10">
        <f>(C180+C181)</f>
        <v>220001000</v>
      </c>
      <c r="D179" s="10">
        <f aca="true" t="shared" si="161" ref="D179:K179">(D180+D181)</f>
        <v>0</v>
      </c>
      <c r="E179" s="10">
        <f t="shared" si="161"/>
        <v>0</v>
      </c>
      <c r="F179" s="10">
        <f t="shared" si="161"/>
        <v>0</v>
      </c>
      <c r="G179" s="10">
        <f t="shared" si="161"/>
        <v>0</v>
      </c>
      <c r="H179" s="10">
        <f t="shared" si="161"/>
        <v>0</v>
      </c>
      <c r="I179" s="10">
        <f t="shared" si="161"/>
        <v>0</v>
      </c>
      <c r="J179" s="10">
        <f t="shared" si="161"/>
        <v>769581028</v>
      </c>
      <c r="K179" s="10">
        <f t="shared" si="161"/>
        <v>20000000</v>
      </c>
      <c r="L179" s="8">
        <f t="shared" si="126"/>
        <v>969582028</v>
      </c>
      <c r="M179" s="10">
        <f aca="true" t="shared" si="162" ref="M179:X179">(M180+M181)</f>
        <v>-69000000</v>
      </c>
      <c r="N179" s="10">
        <f t="shared" si="162"/>
        <v>900581028</v>
      </c>
      <c r="O179" s="10">
        <f t="shared" si="162"/>
        <v>69001000</v>
      </c>
      <c r="P179" s="10">
        <f t="shared" si="162"/>
        <v>78000000</v>
      </c>
      <c r="Q179" s="10">
        <f t="shared" si="162"/>
        <v>900581028</v>
      </c>
      <c r="R179" s="10">
        <f t="shared" si="162"/>
        <v>0</v>
      </c>
      <c r="S179" s="10">
        <f t="shared" si="162"/>
        <v>573581028</v>
      </c>
      <c r="T179" s="10">
        <f t="shared" si="162"/>
        <v>827581028</v>
      </c>
      <c r="U179" s="10">
        <f t="shared" si="162"/>
        <v>692581028</v>
      </c>
      <c r="V179" s="10">
        <f t="shared" si="162"/>
        <v>692581028</v>
      </c>
      <c r="W179" s="10">
        <f t="shared" si="162"/>
        <v>135000000</v>
      </c>
      <c r="X179" s="48">
        <f t="shared" si="162"/>
        <v>69001000</v>
      </c>
    </row>
    <row r="180" spans="1:24" ht="31.5" customHeight="1">
      <c r="A180" s="46" t="s">
        <v>388</v>
      </c>
      <c r="B180" s="4" t="s">
        <v>389</v>
      </c>
      <c r="C180" s="9">
        <v>100000000</v>
      </c>
      <c r="D180" s="9">
        <v>0</v>
      </c>
      <c r="E180" s="9">
        <v>0</v>
      </c>
      <c r="F180" s="9">
        <v>0</v>
      </c>
      <c r="G180" s="9">
        <v>0</v>
      </c>
      <c r="H180" s="9">
        <v>0</v>
      </c>
      <c r="I180" s="9">
        <v>0</v>
      </c>
      <c r="J180" s="9">
        <v>0</v>
      </c>
      <c r="K180" s="9">
        <v>0</v>
      </c>
      <c r="L180" s="9">
        <f t="shared" si="126"/>
        <v>100000000</v>
      </c>
      <c r="M180" s="9">
        <v>-35000000</v>
      </c>
      <c r="N180" s="9">
        <v>65000000</v>
      </c>
      <c r="O180" s="9">
        <f>(L180-N180)</f>
        <v>35000000</v>
      </c>
      <c r="P180" s="9">
        <v>6000000</v>
      </c>
      <c r="Q180" s="9">
        <v>65000000</v>
      </c>
      <c r="R180" s="9">
        <f>N180-Q180</f>
        <v>0</v>
      </c>
      <c r="S180" s="9">
        <v>6000000</v>
      </c>
      <c r="T180" s="9">
        <v>65000000</v>
      </c>
      <c r="U180" s="9">
        <v>20000000</v>
      </c>
      <c r="V180" s="9">
        <v>20000000</v>
      </c>
      <c r="W180" s="9">
        <f>T180-V180</f>
        <v>45000000</v>
      </c>
      <c r="X180" s="47">
        <f>L180-Q180</f>
        <v>35000000</v>
      </c>
    </row>
    <row r="181" spans="1:24" s="42" customFormat="1" ht="23.25" customHeight="1">
      <c r="A181" s="44" t="s">
        <v>390</v>
      </c>
      <c r="B181" s="2" t="s">
        <v>127</v>
      </c>
      <c r="C181" s="10">
        <f>(C182+C183+C184)</f>
        <v>120001000</v>
      </c>
      <c r="D181" s="10">
        <f aca="true" t="shared" si="163" ref="D181:K181">(D182+D183+D184)</f>
        <v>0</v>
      </c>
      <c r="E181" s="10">
        <f t="shared" si="163"/>
        <v>0</v>
      </c>
      <c r="F181" s="10">
        <f t="shared" si="163"/>
        <v>0</v>
      </c>
      <c r="G181" s="10">
        <f t="shared" si="163"/>
        <v>0</v>
      </c>
      <c r="H181" s="10">
        <f t="shared" si="163"/>
        <v>0</v>
      </c>
      <c r="I181" s="10">
        <f t="shared" si="163"/>
        <v>0</v>
      </c>
      <c r="J181" s="10">
        <f t="shared" si="163"/>
        <v>769581028</v>
      </c>
      <c r="K181" s="10">
        <f t="shared" si="163"/>
        <v>20000000</v>
      </c>
      <c r="L181" s="8">
        <f t="shared" si="126"/>
        <v>869582028</v>
      </c>
      <c r="M181" s="10">
        <f aca="true" t="shared" si="164" ref="M181:X181">(M182+M183+M184)</f>
        <v>-34000000</v>
      </c>
      <c r="N181" s="10">
        <f t="shared" si="164"/>
        <v>835581028</v>
      </c>
      <c r="O181" s="10">
        <f t="shared" si="164"/>
        <v>34001000</v>
      </c>
      <c r="P181" s="10">
        <f t="shared" si="164"/>
        <v>72000000</v>
      </c>
      <c r="Q181" s="10">
        <f t="shared" si="164"/>
        <v>835581028</v>
      </c>
      <c r="R181" s="10">
        <f t="shared" si="164"/>
        <v>0</v>
      </c>
      <c r="S181" s="10">
        <f t="shared" si="164"/>
        <v>567581028</v>
      </c>
      <c r="T181" s="10">
        <f t="shared" si="164"/>
        <v>762581028</v>
      </c>
      <c r="U181" s="10">
        <f t="shared" si="164"/>
        <v>672581028</v>
      </c>
      <c r="V181" s="10">
        <f t="shared" si="164"/>
        <v>672581028</v>
      </c>
      <c r="W181" s="10">
        <f t="shared" si="164"/>
        <v>90000000</v>
      </c>
      <c r="X181" s="48">
        <f t="shared" si="164"/>
        <v>34001000</v>
      </c>
    </row>
    <row r="182" spans="1:24" ht="24.75" customHeight="1">
      <c r="A182" s="46" t="s">
        <v>391</v>
      </c>
      <c r="B182" s="4" t="s">
        <v>68</v>
      </c>
      <c r="C182" s="9">
        <v>100000000</v>
      </c>
      <c r="D182" s="9">
        <v>0</v>
      </c>
      <c r="E182" s="9">
        <v>0</v>
      </c>
      <c r="F182" s="9">
        <v>0</v>
      </c>
      <c r="G182" s="9">
        <v>0</v>
      </c>
      <c r="H182" s="9">
        <v>0</v>
      </c>
      <c r="I182" s="9">
        <v>0</v>
      </c>
      <c r="J182" s="9">
        <v>703581028</v>
      </c>
      <c r="K182" s="9">
        <v>0</v>
      </c>
      <c r="L182" s="9">
        <f t="shared" si="126"/>
        <v>803581028</v>
      </c>
      <c r="M182" s="9">
        <v>-34000000</v>
      </c>
      <c r="N182" s="9">
        <v>769581028</v>
      </c>
      <c r="O182" s="9">
        <f>(L182-N182)</f>
        <v>34000000</v>
      </c>
      <c r="P182" s="9">
        <v>72000000</v>
      </c>
      <c r="Q182" s="9">
        <v>769581028</v>
      </c>
      <c r="R182" s="9">
        <f>N182-Q182</f>
        <v>0</v>
      </c>
      <c r="S182" s="9">
        <v>567581028</v>
      </c>
      <c r="T182" s="9">
        <v>762581028</v>
      </c>
      <c r="U182" s="9">
        <v>672581028</v>
      </c>
      <c r="V182" s="9">
        <v>672581028</v>
      </c>
      <c r="W182" s="9">
        <f>T182-V182</f>
        <v>90000000</v>
      </c>
      <c r="X182" s="47">
        <f>L182-Q182</f>
        <v>34000000</v>
      </c>
    </row>
    <row r="183" spans="1:24" ht="24.75" customHeight="1">
      <c r="A183" s="46" t="s">
        <v>392</v>
      </c>
      <c r="B183" s="3" t="s">
        <v>69</v>
      </c>
      <c r="C183" s="9">
        <v>20000000</v>
      </c>
      <c r="D183" s="9">
        <v>0</v>
      </c>
      <c r="E183" s="9">
        <v>0</v>
      </c>
      <c r="F183" s="9">
        <v>0</v>
      </c>
      <c r="G183" s="9">
        <v>0</v>
      </c>
      <c r="H183" s="9">
        <v>0</v>
      </c>
      <c r="I183" s="9">
        <v>0</v>
      </c>
      <c r="J183" s="9">
        <v>0</v>
      </c>
      <c r="K183" s="9">
        <v>20000000</v>
      </c>
      <c r="L183" s="9">
        <f t="shared" si="126"/>
        <v>0</v>
      </c>
      <c r="M183" s="9">
        <v>0</v>
      </c>
      <c r="N183" s="9">
        <v>0</v>
      </c>
      <c r="O183" s="9">
        <f>(L183-N183)</f>
        <v>0</v>
      </c>
      <c r="P183" s="9">
        <v>0</v>
      </c>
      <c r="Q183" s="9">
        <v>0</v>
      </c>
      <c r="R183" s="9">
        <f>N183-Q183</f>
        <v>0</v>
      </c>
      <c r="S183" s="9">
        <v>0</v>
      </c>
      <c r="T183" s="9">
        <v>0</v>
      </c>
      <c r="U183" s="9">
        <v>0</v>
      </c>
      <c r="V183" s="9">
        <v>0</v>
      </c>
      <c r="W183" s="9">
        <f>T183-V183</f>
        <v>0</v>
      </c>
      <c r="X183" s="47">
        <f>L183-Q183</f>
        <v>0</v>
      </c>
    </row>
    <row r="184" spans="1:24" ht="24.75" customHeight="1">
      <c r="A184" s="46" t="s">
        <v>393</v>
      </c>
      <c r="B184" s="3" t="s">
        <v>128</v>
      </c>
      <c r="C184" s="9">
        <v>1000</v>
      </c>
      <c r="D184" s="9">
        <v>0</v>
      </c>
      <c r="E184" s="9">
        <v>0</v>
      </c>
      <c r="F184" s="9">
        <v>0</v>
      </c>
      <c r="G184" s="9">
        <v>0</v>
      </c>
      <c r="H184" s="9">
        <v>0</v>
      </c>
      <c r="I184" s="9">
        <v>0</v>
      </c>
      <c r="J184" s="9">
        <v>66000000</v>
      </c>
      <c r="K184" s="9">
        <v>0</v>
      </c>
      <c r="L184" s="9">
        <f t="shared" si="126"/>
        <v>66001000</v>
      </c>
      <c r="M184" s="9">
        <v>0</v>
      </c>
      <c r="N184" s="9">
        <v>66000000</v>
      </c>
      <c r="O184" s="9">
        <f>(L184-N184)</f>
        <v>1000</v>
      </c>
      <c r="P184" s="9">
        <v>0</v>
      </c>
      <c r="Q184" s="9">
        <v>66000000</v>
      </c>
      <c r="R184" s="9">
        <f>N184-Q184</f>
        <v>0</v>
      </c>
      <c r="S184" s="9">
        <v>0</v>
      </c>
      <c r="T184" s="9">
        <v>0</v>
      </c>
      <c r="U184" s="9">
        <v>0</v>
      </c>
      <c r="V184" s="9">
        <v>0</v>
      </c>
      <c r="W184" s="9">
        <f>T184-V184</f>
        <v>0</v>
      </c>
      <c r="X184" s="47">
        <f>L184-Q184</f>
        <v>1000</v>
      </c>
    </row>
    <row r="185" spans="1:24" s="42" customFormat="1" ht="37.5" customHeight="1">
      <c r="A185" s="44" t="s">
        <v>394</v>
      </c>
      <c r="B185" s="2" t="s">
        <v>395</v>
      </c>
      <c r="C185" s="10">
        <f>(C186+C189)</f>
        <v>379996000</v>
      </c>
      <c r="D185" s="10">
        <f aca="true" t="shared" si="165" ref="D185:K185">(D186+D189)</f>
        <v>0</v>
      </c>
      <c r="E185" s="10">
        <f t="shared" si="165"/>
        <v>0</v>
      </c>
      <c r="F185" s="10">
        <f t="shared" si="165"/>
        <v>0</v>
      </c>
      <c r="G185" s="10">
        <f t="shared" si="165"/>
        <v>0</v>
      </c>
      <c r="H185" s="10">
        <f t="shared" si="165"/>
        <v>0</v>
      </c>
      <c r="I185" s="10">
        <f t="shared" si="165"/>
        <v>0</v>
      </c>
      <c r="J185" s="10">
        <f t="shared" si="165"/>
        <v>0</v>
      </c>
      <c r="K185" s="10">
        <f t="shared" si="165"/>
        <v>294996000</v>
      </c>
      <c r="L185" s="8">
        <f t="shared" si="126"/>
        <v>85000000</v>
      </c>
      <c r="M185" s="10">
        <f aca="true" t="shared" si="166" ref="M185:X185">(M186+M189)</f>
        <v>-8000000</v>
      </c>
      <c r="N185" s="10">
        <f t="shared" si="166"/>
        <v>47525000</v>
      </c>
      <c r="O185" s="10">
        <f t="shared" si="166"/>
        <v>37475000</v>
      </c>
      <c r="P185" s="10">
        <f t="shared" si="166"/>
        <v>15000000</v>
      </c>
      <c r="Q185" s="10">
        <f t="shared" si="166"/>
        <v>47525000</v>
      </c>
      <c r="R185" s="10">
        <f t="shared" si="166"/>
        <v>0</v>
      </c>
      <c r="S185" s="10">
        <f t="shared" si="166"/>
        <v>18100000</v>
      </c>
      <c r="T185" s="10">
        <f t="shared" si="166"/>
        <v>47525000</v>
      </c>
      <c r="U185" s="10">
        <f t="shared" si="166"/>
        <v>24225000</v>
      </c>
      <c r="V185" s="10">
        <f t="shared" si="166"/>
        <v>36625000</v>
      </c>
      <c r="W185" s="10">
        <f t="shared" si="166"/>
        <v>10900000</v>
      </c>
      <c r="X185" s="48">
        <f t="shared" si="166"/>
        <v>37475000</v>
      </c>
    </row>
    <row r="186" spans="1:24" s="42" customFormat="1" ht="40.5" customHeight="1">
      <c r="A186" s="44" t="s">
        <v>396</v>
      </c>
      <c r="B186" s="2" t="s">
        <v>70</v>
      </c>
      <c r="C186" s="10">
        <f>C187+C188</f>
        <v>230000000</v>
      </c>
      <c r="D186" s="10">
        <f aca="true" t="shared" si="167" ref="D186:K186">D187+D188</f>
        <v>0</v>
      </c>
      <c r="E186" s="10">
        <f t="shared" si="167"/>
        <v>0</v>
      </c>
      <c r="F186" s="10">
        <f t="shared" si="167"/>
        <v>0</v>
      </c>
      <c r="G186" s="10">
        <f t="shared" si="167"/>
        <v>0</v>
      </c>
      <c r="H186" s="10">
        <f t="shared" si="167"/>
        <v>0</v>
      </c>
      <c r="I186" s="10">
        <f t="shared" si="167"/>
        <v>0</v>
      </c>
      <c r="J186" s="10">
        <f t="shared" si="167"/>
        <v>0</v>
      </c>
      <c r="K186" s="10">
        <f t="shared" si="167"/>
        <v>230000000</v>
      </c>
      <c r="L186" s="8">
        <f t="shared" si="126"/>
        <v>0</v>
      </c>
      <c r="M186" s="10">
        <f aca="true" t="shared" si="168" ref="M186:X186">M187+M188</f>
        <v>0</v>
      </c>
      <c r="N186" s="10">
        <f t="shared" si="168"/>
        <v>0</v>
      </c>
      <c r="O186" s="10">
        <f t="shared" si="168"/>
        <v>0</v>
      </c>
      <c r="P186" s="10">
        <f t="shared" si="168"/>
        <v>0</v>
      </c>
      <c r="Q186" s="10">
        <f t="shared" si="168"/>
        <v>0</v>
      </c>
      <c r="R186" s="10">
        <f t="shared" si="168"/>
        <v>0</v>
      </c>
      <c r="S186" s="10">
        <f t="shared" si="168"/>
        <v>0</v>
      </c>
      <c r="T186" s="10">
        <f t="shared" si="168"/>
        <v>0</v>
      </c>
      <c r="U186" s="10">
        <f t="shared" si="168"/>
        <v>0</v>
      </c>
      <c r="V186" s="10">
        <f t="shared" si="168"/>
        <v>0</v>
      </c>
      <c r="W186" s="10">
        <f t="shared" si="168"/>
        <v>0</v>
      </c>
      <c r="X186" s="48">
        <f t="shared" si="168"/>
        <v>0</v>
      </c>
    </row>
    <row r="187" spans="1:24" ht="24.75" customHeight="1">
      <c r="A187" s="46" t="s">
        <v>397</v>
      </c>
      <c r="B187" s="3" t="s">
        <v>398</v>
      </c>
      <c r="C187" s="9">
        <v>100000000</v>
      </c>
      <c r="D187" s="9">
        <v>0</v>
      </c>
      <c r="E187" s="9">
        <v>0</v>
      </c>
      <c r="F187" s="9">
        <v>0</v>
      </c>
      <c r="G187" s="9">
        <v>0</v>
      </c>
      <c r="H187" s="9">
        <v>0</v>
      </c>
      <c r="I187" s="9">
        <v>0</v>
      </c>
      <c r="J187" s="9">
        <v>0</v>
      </c>
      <c r="K187" s="9">
        <v>100000000</v>
      </c>
      <c r="L187" s="9">
        <f t="shared" si="126"/>
        <v>0</v>
      </c>
      <c r="M187" s="9">
        <v>0</v>
      </c>
      <c r="N187" s="9">
        <v>0</v>
      </c>
      <c r="O187" s="9">
        <f>(L187-N187)</f>
        <v>0</v>
      </c>
      <c r="P187" s="9">
        <v>0</v>
      </c>
      <c r="Q187" s="9">
        <v>0</v>
      </c>
      <c r="R187" s="9">
        <f>N187-Q187</f>
        <v>0</v>
      </c>
      <c r="S187" s="9">
        <v>0</v>
      </c>
      <c r="T187" s="9">
        <v>0</v>
      </c>
      <c r="U187" s="9">
        <v>0</v>
      </c>
      <c r="V187" s="9">
        <v>0</v>
      </c>
      <c r="W187" s="9">
        <f>T187-V187</f>
        <v>0</v>
      </c>
      <c r="X187" s="47">
        <f>L187-Q187</f>
        <v>0</v>
      </c>
    </row>
    <row r="188" spans="1:24" ht="24.75" customHeight="1">
      <c r="A188" s="46" t="s">
        <v>399</v>
      </c>
      <c r="B188" s="3" t="s">
        <v>400</v>
      </c>
      <c r="C188" s="9">
        <v>130000000</v>
      </c>
      <c r="D188" s="9">
        <v>0</v>
      </c>
      <c r="E188" s="9">
        <v>0</v>
      </c>
      <c r="F188" s="9">
        <v>0</v>
      </c>
      <c r="G188" s="9">
        <v>0</v>
      </c>
      <c r="H188" s="9">
        <v>0</v>
      </c>
      <c r="I188" s="9">
        <v>0</v>
      </c>
      <c r="J188" s="9">
        <v>0</v>
      </c>
      <c r="K188" s="9">
        <v>130000000</v>
      </c>
      <c r="L188" s="9">
        <f t="shared" si="126"/>
        <v>0</v>
      </c>
      <c r="M188" s="9">
        <v>0</v>
      </c>
      <c r="N188" s="9">
        <v>0</v>
      </c>
      <c r="O188" s="9">
        <f>(L188-N188)</f>
        <v>0</v>
      </c>
      <c r="P188" s="9">
        <v>0</v>
      </c>
      <c r="Q188" s="9">
        <v>0</v>
      </c>
      <c r="R188" s="9">
        <f>N188-Q188</f>
        <v>0</v>
      </c>
      <c r="S188" s="9">
        <v>0</v>
      </c>
      <c r="T188" s="9">
        <v>0</v>
      </c>
      <c r="U188" s="9">
        <v>0</v>
      </c>
      <c r="V188" s="9">
        <v>0</v>
      </c>
      <c r="W188" s="9">
        <f>T188-V188</f>
        <v>0</v>
      </c>
      <c r="X188" s="47">
        <f>L188-Q188</f>
        <v>0</v>
      </c>
    </row>
    <row r="189" spans="1:24" s="42" customFormat="1" ht="44.25" customHeight="1">
      <c r="A189" s="44" t="s">
        <v>401</v>
      </c>
      <c r="B189" s="2" t="s">
        <v>201</v>
      </c>
      <c r="C189" s="10">
        <f>(C190+C191)</f>
        <v>149996000</v>
      </c>
      <c r="D189" s="10">
        <f aca="true" t="shared" si="169" ref="D189:K189">(D190+D191)</f>
        <v>0</v>
      </c>
      <c r="E189" s="10">
        <f t="shared" si="169"/>
        <v>0</v>
      </c>
      <c r="F189" s="10">
        <f t="shared" si="169"/>
        <v>0</v>
      </c>
      <c r="G189" s="10">
        <f t="shared" si="169"/>
        <v>0</v>
      </c>
      <c r="H189" s="10">
        <f t="shared" si="169"/>
        <v>0</v>
      </c>
      <c r="I189" s="10">
        <f t="shared" si="169"/>
        <v>0</v>
      </c>
      <c r="J189" s="10">
        <f t="shared" si="169"/>
        <v>0</v>
      </c>
      <c r="K189" s="10">
        <f t="shared" si="169"/>
        <v>64996000</v>
      </c>
      <c r="L189" s="8">
        <f t="shared" si="126"/>
        <v>85000000</v>
      </c>
      <c r="M189" s="10">
        <f aca="true" t="shared" si="170" ref="M189:X189">(M190+M191)</f>
        <v>-8000000</v>
      </c>
      <c r="N189" s="10">
        <f t="shared" si="170"/>
        <v>47525000</v>
      </c>
      <c r="O189" s="10">
        <f t="shared" si="170"/>
        <v>37475000</v>
      </c>
      <c r="P189" s="10">
        <f t="shared" si="170"/>
        <v>15000000</v>
      </c>
      <c r="Q189" s="10">
        <f t="shared" si="170"/>
        <v>47525000</v>
      </c>
      <c r="R189" s="10">
        <f t="shared" si="170"/>
        <v>0</v>
      </c>
      <c r="S189" s="10">
        <f t="shared" si="170"/>
        <v>18100000</v>
      </c>
      <c r="T189" s="10">
        <f t="shared" si="170"/>
        <v>47525000</v>
      </c>
      <c r="U189" s="10">
        <f t="shared" si="170"/>
        <v>24225000</v>
      </c>
      <c r="V189" s="10">
        <f t="shared" si="170"/>
        <v>36625000</v>
      </c>
      <c r="W189" s="10">
        <f t="shared" si="170"/>
        <v>10900000</v>
      </c>
      <c r="X189" s="48">
        <f t="shared" si="170"/>
        <v>37475000</v>
      </c>
    </row>
    <row r="190" spans="1:24" ht="24.75" customHeight="1">
      <c r="A190" s="46" t="s">
        <v>402</v>
      </c>
      <c r="B190" s="4" t="s">
        <v>130</v>
      </c>
      <c r="C190" s="9">
        <v>100000000</v>
      </c>
      <c r="D190" s="9">
        <v>0</v>
      </c>
      <c r="E190" s="9">
        <v>0</v>
      </c>
      <c r="F190" s="9">
        <v>0</v>
      </c>
      <c r="G190" s="9">
        <v>0</v>
      </c>
      <c r="H190" s="9">
        <v>0</v>
      </c>
      <c r="I190" s="9">
        <v>0</v>
      </c>
      <c r="J190" s="9">
        <v>0</v>
      </c>
      <c r="K190" s="9">
        <v>15000000</v>
      </c>
      <c r="L190" s="9">
        <f t="shared" si="126"/>
        <v>85000000</v>
      </c>
      <c r="M190" s="9">
        <v>-8000000</v>
      </c>
      <c r="N190" s="9">
        <v>47525000</v>
      </c>
      <c r="O190" s="9">
        <f>(L190-N190)</f>
        <v>37475000</v>
      </c>
      <c r="P190" s="9">
        <v>15000000</v>
      </c>
      <c r="Q190" s="9">
        <v>47525000</v>
      </c>
      <c r="R190" s="9">
        <f>N190-Q190</f>
        <v>0</v>
      </c>
      <c r="S190" s="9">
        <v>18100000</v>
      </c>
      <c r="T190" s="9">
        <v>47525000</v>
      </c>
      <c r="U190" s="9">
        <v>24225000</v>
      </c>
      <c r="V190" s="9">
        <v>36625000</v>
      </c>
      <c r="W190" s="9">
        <f>T190-V190</f>
        <v>10900000</v>
      </c>
      <c r="X190" s="47">
        <f>L190-Q190</f>
        <v>37475000</v>
      </c>
    </row>
    <row r="191" spans="1:24" ht="24.75" customHeight="1">
      <c r="A191" s="46" t="s">
        <v>403</v>
      </c>
      <c r="B191" s="3" t="s">
        <v>404</v>
      </c>
      <c r="C191" s="9">
        <v>49996000</v>
      </c>
      <c r="D191" s="9">
        <v>0</v>
      </c>
      <c r="E191" s="9">
        <v>0</v>
      </c>
      <c r="F191" s="9">
        <v>0</v>
      </c>
      <c r="G191" s="9">
        <v>0</v>
      </c>
      <c r="H191" s="9">
        <v>0</v>
      </c>
      <c r="I191" s="9">
        <v>0</v>
      </c>
      <c r="J191" s="9">
        <v>0</v>
      </c>
      <c r="K191" s="9">
        <v>49996000</v>
      </c>
      <c r="L191" s="9">
        <f t="shared" si="126"/>
        <v>0</v>
      </c>
      <c r="M191" s="9">
        <v>0</v>
      </c>
      <c r="N191" s="9">
        <v>0</v>
      </c>
      <c r="O191" s="9">
        <f>(L191-N191)</f>
        <v>0</v>
      </c>
      <c r="P191" s="9">
        <v>0</v>
      </c>
      <c r="Q191" s="9">
        <v>0</v>
      </c>
      <c r="R191" s="9">
        <f>N191-Q191</f>
        <v>0</v>
      </c>
      <c r="S191" s="9">
        <v>0</v>
      </c>
      <c r="T191" s="9">
        <v>0</v>
      </c>
      <c r="U191" s="9">
        <v>0</v>
      </c>
      <c r="V191" s="9">
        <v>0</v>
      </c>
      <c r="W191" s="9">
        <f>T191-V191</f>
        <v>0</v>
      </c>
      <c r="X191" s="47">
        <f>L191-Q191</f>
        <v>0</v>
      </c>
    </row>
    <row r="192" spans="1:24" ht="24.75" customHeight="1">
      <c r="A192" s="44" t="s">
        <v>572</v>
      </c>
      <c r="B192" s="2" t="s">
        <v>89</v>
      </c>
      <c r="C192" s="10">
        <f>(C193+C228+C230)</f>
        <v>5809257142</v>
      </c>
      <c r="D192" s="10">
        <f aca="true" t="shared" si="171" ref="D192:K192">(D193+D228+D230)</f>
        <v>0</v>
      </c>
      <c r="E192" s="10">
        <f t="shared" si="171"/>
        <v>0</v>
      </c>
      <c r="F192" s="10">
        <f t="shared" si="171"/>
        <v>510813924</v>
      </c>
      <c r="G192" s="10">
        <f t="shared" si="171"/>
        <v>510813924</v>
      </c>
      <c r="H192" s="10">
        <f t="shared" si="171"/>
        <v>0</v>
      </c>
      <c r="I192" s="10">
        <f t="shared" si="171"/>
        <v>0</v>
      </c>
      <c r="J192" s="10">
        <f t="shared" si="171"/>
        <v>1009569654</v>
      </c>
      <c r="K192" s="10">
        <f t="shared" si="171"/>
        <v>1235979508</v>
      </c>
      <c r="L192" s="8">
        <f t="shared" si="126"/>
        <v>5582847288</v>
      </c>
      <c r="M192" s="10">
        <f aca="true" t="shared" si="172" ref="M192:X192">(M193+M228+M230)</f>
        <v>343928246</v>
      </c>
      <c r="N192" s="10">
        <f t="shared" si="172"/>
        <v>5381782046</v>
      </c>
      <c r="O192" s="10">
        <f t="shared" si="172"/>
        <v>201065242</v>
      </c>
      <c r="P192" s="10">
        <f t="shared" si="172"/>
        <v>578055057</v>
      </c>
      <c r="Q192" s="10">
        <f t="shared" si="172"/>
        <v>5381782046</v>
      </c>
      <c r="R192" s="10">
        <f t="shared" si="172"/>
        <v>0</v>
      </c>
      <c r="S192" s="10">
        <f t="shared" si="172"/>
        <v>787498697</v>
      </c>
      <c r="T192" s="10">
        <f t="shared" si="172"/>
        <v>5124363524</v>
      </c>
      <c r="U192" s="10">
        <f t="shared" si="172"/>
        <v>768001763</v>
      </c>
      <c r="V192" s="10">
        <f t="shared" si="172"/>
        <v>5013019449</v>
      </c>
      <c r="W192" s="10">
        <f t="shared" si="172"/>
        <v>111344075</v>
      </c>
      <c r="X192" s="48">
        <f t="shared" si="172"/>
        <v>201065242</v>
      </c>
    </row>
    <row r="193" spans="1:24" ht="44.25" customHeight="1">
      <c r="A193" s="44" t="s">
        <v>572</v>
      </c>
      <c r="B193" s="2" t="s">
        <v>103</v>
      </c>
      <c r="C193" s="8">
        <f aca="true" t="shared" si="173" ref="C193:X193">SUM(C194)</f>
        <v>5689257142</v>
      </c>
      <c r="D193" s="8">
        <f t="shared" si="173"/>
        <v>0</v>
      </c>
      <c r="E193" s="8">
        <f t="shared" si="173"/>
        <v>0</v>
      </c>
      <c r="F193" s="8">
        <f t="shared" si="173"/>
        <v>510813924</v>
      </c>
      <c r="G193" s="8">
        <f t="shared" si="173"/>
        <v>495813924</v>
      </c>
      <c r="H193" s="8">
        <f t="shared" si="173"/>
        <v>0</v>
      </c>
      <c r="I193" s="8">
        <f t="shared" si="173"/>
        <v>0</v>
      </c>
      <c r="J193" s="8">
        <f t="shared" si="173"/>
        <v>1009569654</v>
      </c>
      <c r="K193" s="8">
        <f t="shared" si="173"/>
        <v>1185954308</v>
      </c>
      <c r="L193" s="8">
        <f t="shared" si="126"/>
        <v>5512872488</v>
      </c>
      <c r="M193" s="8">
        <f t="shared" si="173"/>
        <v>349938246</v>
      </c>
      <c r="N193" s="8">
        <f t="shared" si="173"/>
        <v>5315617246</v>
      </c>
      <c r="O193" s="8">
        <f t="shared" si="173"/>
        <v>197255242</v>
      </c>
      <c r="P193" s="8">
        <f t="shared" si="173"/>
        <v>578055057</v>
      </c>
      <c r="Q193" s="8">
        <f t="shared" si="173"/>
        <v>5315617246</v>
      </c>
      <c r="R193" s="8">
        <f t="shared" si="173"/>
        <v>0</v>
      </c>
      <c r="S193" s="8">
        <f t="shared" si="173"/>
        <v>768026257</v>
      </c>
      <c r="T193" s="8">
        <f t="shared" si="173"/>
        <v>5091308644</v>
      </c>
      <c r="U193" s="8">
        <f t="shared" si="173"/>
        <v>748529323</v>
      </c>
      <c r="V193" s="8">
        <f t="shared" si="173"/>
        <v>4979964569</v>
      </c>
      <c r="W193" s="8">
        <f t="shared" si="173"/>
        <v>111344075</v>
      </c>
      <c r="X193" s="45">
        <f t="shared" si="173"/>
        <v>197255242</v>
      </c>
    </row>
    <row r="194" spans="1:24" ht="24.75" customHeight="1">
      <c r="A194" s="44" t="s">
        <v>405</v>
      </c>
      <c r="B194" s="2" t="s">
        <v>3</v>
      </c>
      <c r="C194" s="8">
        <f aca="true" t="shared" si="174" ref="C194:K194">SUM(C195+C233+C256+C258)</f>
        <v>5689257142</v>
      </c>
      <c r="D194" s="8">
        <f t="shared" si="174"/>
        <v>0</v>
      </c>
      <c r="E194" s="8">
        <f t="shared" si="174"/>
        <v>0</v>
      </c>
      <c r="F194" s="8">
        <f t="shared" si="174"/>
        <v>510813924</v>
      </c>
      <c r="G194" s="8">
        <f t="shared" si="174"/>
        <v>495813924</v>
      </c>
      <c r="H194" s="8">
        <f t="shared" si="174"/>
        <v>0</v>
      </c>
      <c r="I194" s="8">
        <f t="shared" si="174"/>
        <v>0</v>
      </c>
      <c r="J194" s="8">
        <f t="shared" si="174"/>
        <v>1009569654</v>
      </c>
      <c r="K194" s="8">
        <f t="shared" si="174"/>
        <v>1185954308</v>
      </c>
      <c r="L194" s="8">
        <f t="shared" si="126"/>
        <v>5512872488</v>
      </c>
      <c r="M194" s="8">
        <f aca="true" t="shared" si="175" ref="M194:X194">SUM(M195+M233+M256+M258)</f>
        <v>349938246</v>
      </c>
      <c r="N194" s="8">
        <f t="shared" si="175"/>
        <v>5315617246</v>
      </c>
      <c r="O194" s="8">
        <f>SUM(O195+O233+O256+O258)</f>
        <v>197255242</v>
      </c>
      <c r="P194" s="8">
        <f t="shared" si="175"/>
        <v>578055057</v>
      </c>
      <c r="Q194" s="8">
        <f t="shared" si="175"/>
        <v>5315617246</v>
      </c>
      <c r="R194" s="8">
        <f t="shared" si="175"/>
        <v>0</v>
      </c>
      <c r="S194" s="8">
        <f t="shared" si="175"/>
        <v>768026257</v>
      </c>
      <c r="T194" s="8">
        <f t="shared" si="175"/>
        <v>5091308644</v>
      </c>
      <c r="U194" s="8">
        <f t="shared" si="175"/>
        <v>748529323</v>
      </c>
      <c r="V194" s="8">
        <f t="shared" si="175"/>
        <v>4979964569</v>
      </c>
      <c r="W194" s="8">
        <f t="shared" si="175"/>
        <v>111344075</v>
      </c>
      <c r="X194" s="45">
        <f t="shared" si="175"/>
        <v>197255242</v>
      </c>
    </row>
    <row r="195" spans="1:24" ht="24.75" customHeight="1">
      <c r="A195" s="44" t="s">
        <v>406</v>
      </c>
      <c r="B195" s="2" t="s">
        <v>4</v>
      </c>
      <c r="C195" s="8">
        <f>C196+C214</f>
        <v>4594256142</v>
      </c>
      <c r="D195" s="8">
        <f aca="true" t="shared" si="176" ref="D195:K195">D196+D214</f>
        <v>0</v>
      </c>
      <c r="E195" s="8">
        <f t="shared" si="176"/>
        <v>0</v>
      </c>
      <c r="F195" s="8">
        <f t="shared" si="176"/>
        <v>510813924</v>
      </c>
      <c r="G195" s="8">
        <f t="shared" si="176"/>
        <v>289872592</v>
      </c>
      <c r="H195" s="8">
        <f t="shared" si="176"/>
        <v>0</v>
      </c>
      <c r="I195" s="8">
        <f t="shared" si="176"/>
        <v>0</v>
      </c>
      <c r="J195" s="8">
        <f t="shared" si="176"/>
        <v>734569654</v>
      </c>
      <c r="K195" s="8">
        <f t="shared" si="176"/>
        <v>861575527</v>
      </c>
      <c r="L195" s="8">
        <f t="shared" si="126"/>
        <v>4467250269</v>
      </c>
      <c r="M195" s="8">
        <f aca="true" t="shared" si="177" ref="M195:X195">M196+M214</f>
        <v>585581181</v>
      </c>
      <c r="N195" s="8">
        <f t="shared" si="177"/>
        <v>4467250269</v>
      </c>
      <c r="O195" s="8">
        <f t="shared" si="177"/>
        <v>0</v>
      </c>
      <c r="P195" s="8">
        <f t="shared" si="177"/>
        <v>585581181</v>
      </c>
      <c r="Q195" s="8">
        <f t="shared" si="177"/>
        <v>4467250269</v>
      </c>
      <c r="R195" s="8">
        <f t="shared" si="177"/>
        <v>0</v>
      </c>
      <c r="S195" s="8">
        <f t="shared" si="177"/>
        <v>585581181</v>
      </c>
      <c r="T195" s="8">
        <f t="shared" si="177"/>
        <v>4467250269</v>
      </c>
      <c r="U195" s="8">
        <f t="shared" si="177"/>
        <v>612866505</v>
      </c>
      <c r="V195" s="8">
        <f t="shared" si="177"/>
        <v>4408807969</v>
      </c>
      <c r="W195" s="8">
        <f t="shared" si="177"/>
        <v>58442300</v>
      </c>
      <c r="X195" s="45">
        <f t="shared" si="177"/>
        <v>0</v>
      </c>
    </row>
    <row r="196" spans="1:24" ht="30" customHeight="1">
      <c r="A196" s="44" t="s">
        <v>407</v>
      </c>
      <c r="B196" s="2" t="s">
        <v>5</v>
      </c>
      <c r="C196" s="8">
        <f>SUM(C197+C200+C202+C204+C206)</f>
        <v>3446756142</v>
      </c>
      <c r="D196" s="8">
        <f aca="true" t="shared" si="178" ref="D196:K196">SUM(D197+D200+D202+D204+D206)</f>
        <v>0</v>
      </c>
      <c r="E196" s="8">
        <f t="shared" si="178"/>
        <v>0</v>
      </c>
      <c r="F196" s="8">
        <f t="shared" si="178"/>
        <v>460991006</v>
      </c>
      <c r="G196" s="8">
        <f t="shared" si="178"/>
        <v>128370955</v>
      </c>
      <c r="H196" s="8">
        <f t="shared" si="178"/>
        <v>0</v>
      </c>
      <c r="I196" s="8">
        <f t="shared" si="178"/>
        <v>0</v>
      </c>
      <c r="J196" s="8">
        <f t="shared" si="178"/>
        <v>630991006</v>
      </c>
      <c r="K196" s="8">
        <f t="shared" si="178"/>
        <v>700073890</v>
      </c>
      <c r="L196" s="8">
        <f t="shared" si="126"/>
        <v>3377673258</v>
      </c>
      <c r="M196" s="8">
        <f aca="true" t="shared" si="179" ref="M196:X196">SUM(M197+M200+M202+M204+M206)</f>
        <v>497688332</v>
      </c>
      <c r="N196" s="8">
        <f t="shared" si="179"/>
        <v>3377673258</v>
      </c>
      <c r="O196" s="8">
        <f t="shared" si="179"/>
        <v>0</v>
      </c>
      <c r="P196" s="8">
        <f t="shared" si="179"/>
        <v>497688332</v>
      </c>
      <c r="Q196" s="8">
        <f t="shared" si="179"/>
        <v>3377673258</v>
      </c>
      <c r="R196" s="8">
        <f t="shared" si="179"/>
        <v>0</v>
      </c>
      <c r="S196" s="8">
        <f t="shared" si="179"/>
        <v>497688332</v>
      </c>
      <c r="T196" s="8">
        <f t="shared" si="179"/>
        <v>3377673258</v>
      </c>
      <c r="U196" s="8">
        <f t="shared" si="179"/>
        <v>497688332</v>
      </c>
      <c r="V196" s="8">
        <f t="shared" si="179"/>
        <v>3377673258</v>
      </c>
      <c r="W196" s="8">
        <f t="shared" si="179"/>
        <v>0</v>
      </c>
      <c r="X196" s="45">
        <f t="shared" si="179"/>
        <v>0</v>
      </c>
    </row>
    <row r="197" spans="1:24" ht="24.75" customHeight="1">
      <c r="A197" s="44" t="s">
        <v>408</v>
      </c>
      <c r="B197" s="2" t="s">
        <v>6</v>
      </c>
      <c r="C197" s="8">
        <f>SUM(C198:C199)</f>
        <v>2499756142</v>
      </c>
      <c r="D197" s="8">
        <f aca="true" t="shared" si="180" ref="D197:K197">SUM(D198:D199)</f>
        <v>0</v>
      </c>
      <c r="E197" s="8">
        <f t="shared" si="180"/>
        <v>0</v>
      </c>
      <c r="F197" s="8">
        <f t="shared" si="180"/>
        <v>167337985</v>
      </c>
      <c r="G197" s="8">
        <f t="shared" si="180"/>
        <v>7194775</v>
      </c>
      <c r="H197" s="8">
        <f t="shared" si="180"/>
        <v>0</v>
      </c>
      <c r="I197" s="8">
        <f t="shared" si="180"/>
        <v>0</v>
      </c>
      <c r="J197" s="8">
        <f t="shared" si="180"/>
        <v>297337985</v>
      </c>
      <c r="K197" s="8">
        <f t="shared" si="180"/>
        <v>155141980</v>
      </c>
      <c r="L197" s="8">
        <f t="shared" si="126"/>
        <v>2641952147</v>
      </c>
      <c r="M197" s="8">
        <f aca="true" t="shared" si="181" ref="M197:X197">SUM(M198:M199)</f>
        <v>171491245</v>
      </c>
      <c r="N197" s="8">
        <f t="shared" si="181"/>
        <v>2641952147</v>
      </c>
      <c r="O197" s="8">
        <f t="shared" si="181"/>
        <v>0</v>
      </c>
      <c r="P197" s="8">
        <f t="shared" si="181"/>
        <v>171491245</v>
      </c>
      <c r="Q197" s="8">
        <f t="shared" si="181"/>
        <v>2641952147</v>
      </c>
      <c r="R197" s="8">
        <f t="shared" si="181"/>
        <v>0</v>
      </c>
      <c r="S197" s="8">
        <f t="shared" si="181"/>
        <v>171491245</v>
      </c>
      <c r="T197" s="8">
        <f t="shared" si="181"/>
        <v>2641952147</v>
      </c>
      <c r="U197" s="8">
        <f t="shared" si="181"/>
        <v>171491245</v>
      </c>
      <c r="V197" s="8">
        <f t="shared" si="181"/>
        <v>2641952147</v>
      </c>
      <c r="W197" s="8">
        <f t="shared" si="181"/>
        <v>0</v>
      </c>
      <c r="X197" s="45">
        <f t="shared" si="181"/>
        <v>0</v>
      </c>
    </row>
    <row r="198" spans="1:24" ht="24.75" customHeight="1">
      <c r="A198" s="46" t="s">
        <v>409</v>
      </c>
      <c r="B198" s="4" t="s">
        <v>7</v>
      </c>
      <c r="C198" s="9">
        <v>2487756142</v>
      </c>
      <c r="D198" s="9">
        <v>0</v>
      </c>
      <c r="E198" s="9">
        <v>0</v>
      </c>
      <c r="F198" s="9">
        <v>167337985</v>
      </c>
      <c r="G198" s="9">
        <v>0</v>
      </c>
      <c r="H198" s="9">
        <v>0</v>
      </c>
      <c r="I198" s="9">
        <v>0</v>
      </c>
      <c r="J198" s="9">
        <v>297337985</v>
      </c>
      <c r="K198" s="9">
        <v>147947205</v>
      </c>
      <c r="L198" s="9">
        <f t="shared" si="126"/>
        <v>2637146922</v>
      </c>
      <c r="M198" s="9">
        <v>171142420</v>
      </c>
      <c r="N198" s="9">
        <v>2637146922</v>
      </c>
      <c r="O198" s="9">
        <f>(L198-N198)</f>
        <v>0</v>
      </c>
      <c r="P198" s="9">
        <v>171142420</v>
      </c>
      <c r="Q198" s="9">
        <v>2637146922</v>
      </c>
      <c r="R198" s="9">
        <f>N198-Q198</f>
        <v>0</v>
      </c>
      <c r="S198" s="9">
        <v>171142420</v>
      </c>
      <c r="T198" s="9">
        <v>2637146922</v>
      </c>
      <c r="U198" s="9">
        <v>171142420</v>
      </c>
      <c r="V198" s="9">
        <v>2637146922</v>
      </c>
      <c r="W198" s="9">
        <f>T198-V198</f>
        <v>0</v>
      </c>
      <c r="X198" s="47">
        <f>L198-Q198</f>
        <v>0</v>
      </c>
    </row>
    <row r="199" spans="1:24" ht="24.75" customHeight="1">
      <c r="A199" s="46" t="s">
        <v>410</v>
      </c>
      <c r="B199" s="4" t="s">
        <v>8</v>
      </c>
      <c r="C199" s="9">
        <v>12000000</v>
      </c>
      <c r="D199" s="9">
        <v>0</v>
      </c>
      <c r="E199" s="9">
        <v>0</v>
      </c>
      <c r="F199" s="9">
        <v>0</v>
      </c>
      <c r="G199" s="9">
        <v>7194775</v>
      </c>
      <c r="H199" s="9">
        <v>0</v>
      </c>
      <c r="I199" s="9">
        <v>0</v>
      </c>
      <c r="J199" s="9">
        <v>0</v>
      </c>
      <c r="K199" s="9">
        <v>7194775</v>
      </c>
      <c r="L199" s="9">
        <f t="shared" si="126"/>
        <v>4805225</v>
      </c>
      <c r="M199" s="9">
        <v>348825</v>
      </c>
      <c r="N199" s="9">
        <v>4805225</v>
      </c>
      <c r="O199" s="9">
        <f>(L199-N199)</f>
        <v>0</v>
      </c>
      <c r="P199" s="9">
        <v>348825</v>
      </c>
      <c r="Q199" s="9">
        <v>4805225</v>
      </c>
      <c r="R199" s="9">
        <f>N199-Q199</f>
        <v>0</v>
      </c>
      <c r="S199" s="9">
        <v>348825</v>
      </c>
      <c r="T199" s="9">
        <v>4805225</v>
      </c>
      <c r="U199" s="9">
        <v>348825</v>
      </c>
      <c r="V199" s="9">
        <v>4805225</v>
      </c>
      <c r="W199" s="9">
        <f>T199-V199</f>
        <v>0</v>
      </c>
      <c r="X199" s="47">
        <f>L199-Q199</f>
        <v>0</v>
      </c>
    </row>
    <row r="200" spans="1:24" ht="24.75" customHeight="1">
      <c r="A200" s="44" t="s">
        <v>411</v>
      </c>
      <c r="B200" s="2" t="s">
        <v>9</v>
      </c>
      <c r="C200" s="8">
        <f>SUM(C201)</f>
        <v>1000000</v>
      </c>
      <c r="D200" s="8">
        <f aca="true" t="shared" si="182" ref="D200:K200">SUM(D201)</f>
        <v>0</v>
      </c>
      <c r="E200" s="8">
        <f t="shared" si="182"/>
        <v>0</v>
      </c>
      <c r="F200" s="8">
        <f t="shared" si="182"/>
        <v>0</v>
      </c>
      <c r="G200" s="8">
        <f t="shared" si="182"/>
        <v>1000000</v>
      </c>
      <c r="H200" s="8">
        <f t="shared" si="182"/>
        <v>0</v>
      </c>
      <c r="I200" s="8">
        <f t="shared" si="182"/>
        <v>0</v>
      </c>
      <c r="J200" s="8">
        <f t="shared" si="182"/>
        <v>0</v>
      </c>
      <c r="K200" s="8">
        <f t="shared" si="182"/>
        <v>1000000</v>
      </c>
      <c r="L200" s="8">
        <f t="shared" si="126"/>
        <v>0</v>
      </c>
      <c r="M200" s="8">
        <f aca="true" t="shared" si="183" ref="M200:X200">SUM(M201)</f>
        <v>0</v>
      </c>
      <c r="N200" s="8">
        <f t="shared" si="183"/>
        <v>0</v>
      </c>
      <c r="O200" s="8">
        <f t="shared" si="183"/>
        <v>0</v>
      </c>
      <c r="P200" s="8">
        <f t="shared" si="183"/>
        <v>0</v>
      </c>
      <c r="Q200" s="8">
        <f t="shared" si="183"/>
        <v>0</v>
      </c>
      <c r="R200" s="8">
        <f t="shared" si="183"/>
        <v>0</v>
      </c>
      <c r="S200" s="8">
        <f t="shared" si="183"/>
        <v>0</v>
      </c>
      <c r="T200" s="8">
        <f t="shared" si="183"/>
        <v>0</v>
      </c>
      <c r="U200" s="8">
        <f t="shared" si="183"/>
        <v>0</v>
      </c>
      <c r="V200" s="8">
        <f t="shared" si="183"/>
        <v>0</v>
      </c>
      <c r="W200" s="8">
        <f t="shared" si="183"/>
        <v>0</v>
      </c>
      <c r="X200" s="45">
        <f t="shared" si="183"/>
        <v>0</v>
      </c>
    </row>
    <row r="201" spans="1:24" ht="24.75" customHeight="1">
      <c r="A201" s="46" t="s">
        <v>412</v>
      </c>
      <c r="B201" s="4" t="s">
        <v>10</v>
      </c>
      <c r="C201" s="9">
        <v>1000000</v>
      </c>
      <c r="D201" s="9">
        <v>0</v>
      </c>
      <c r="E201" s="9">
        <v>0</v>
      </c>
      <c r="F201" s="9">
        <v>0</v>
      </c>
      <c r="G201" s="9">
        <v>1000000</v>
      </c>
      <c r="H201" s="9">
        <v>0</v>
      </c>
      <c r="I201" s="9">
        <v>0</v>
      </c>
      <c r="J201" s="9">
        <v>0</v>
      </c>
      <c r="K201" s="9">
        <v>1000000</v>
      </c>
      <c r="L201" s="9">
        <f t="shared" si="126"/>
        <v>0</v>
      </c>
      <c r="M201" s="9">
        <v>0</v>
      </c>
      <c r="N201" s="9">
        <v>0</v>
      </c>
      <c r="O201" s="9">
        <f>(L201-N201)</f>
        <v>0</v>
      </c>
      <c r="P201" s="9">
        <v>0</v>
      </c>
      <c r="Q201" s="9">
        <v>0</v>
      </c>
      <c r="R201" s="9">
        <f>N201-Q201</f>
        <v>0</v>
      </c>
      <c r="S201" s="9">
        <v>0</v>
      </c>
      <c r="T201" s="9">
        <v>0</v>
      </c>
      <c r="U201" s="9">
        <v>0</v>
      </c>
      <c r="V201" s="9">
        <v>0</v>
      </c>
      <c r="W201" s="9">
        <f>T201-V201</f>
        <v>0</v>
      </c>
      <c r="X201" s="47">
        <f>L201-Q201</f>
        <v>0</v>
      </c>
    </row>
    <row r="202" spans="1:24" ht="24.75" customHeight="1">
      <c r="A202" s="44" t="s">
        <v>413</v>
      </c>
      <c r="B202" s="2" t="s">
        <v>224</v>
      </c>
      <c r="C202" s="8">
        <f>C203</f>
        <v>20000000</v>
      </c>
      <c r="D202" s="8">
        <f aca="true" t="shared" si="184" ref="D202:K202">D203</f>
        <v>0</v>
      </c>
      <c r="E202" s="8">
        <f t="shared" si="184"/>
        <v>0</v>
      </c>
      <c r="F202" s="8">
        <f t="shared" si="184"/>
        <v>0</v>
      </c>
      <c r="G202" s="8">
        <f t="shared" si="184"/>
        <v>32231742</v>
      </c>
      <c r="H202" s="8">
        <f t="shared" si="184"/>
        <v>0</v>
      </c>
      <c r="I202" s="8">
        <f t="shared" si="184"/>
        <v>0</v>
      </c>
      <c r="J202" s="8">
        <f t="shared" si="184"/>
        <v>20000000</v>
      </c>
      <c r="K202" s="8">
        <f t="shared" si="184"/>
        <v>32231742</v>
      </c>
      <c r="L202" s="8">
        <f t="shared" si="126"/>
        <v>7768258</v>
      </c>
      <c r="M202" s="8">
        <f aca="true" t="shared" si="185" ref="M202:X202">M203</f>
        <v>3909167</v>
      </c>
      <c r="N202" s="8">
        <f t="shared" si="185"/>
        <v>7768258</v>
      </c>
      <c r="O202" s="8">
        <f t="shared" si="185"/>
        <v>0</v>
      </c>
      <c r="P202" s="8">
        <f t="shared" si="185"/>
        <v>3909167</v>
      </c>
      <c r="Q202" s="8">
        <f t="shared" si="185"/>
        <v>7768258</v>
      </c>
      <c r="R202" s="8">
        <f t="shared" si="185"/>
        <v>0</v>
      </c>
      <c r="S202" s="8">
        <f t="shared" si="185"/>
        <v>3909167</v>
      </c>
      <c r="T202" s="8">
        <f t="shared" si="185"/>
        <v>7768258</v>
      </c>
      <c r="U202" s="8">
        <f t="shared" si="185"/>
        <v>3909167</v>
      </c>
      <c r="V202" s="8">
        <f t="shared" si="185"/>
        <v>7768258</v>
      </c>
      <c r="W202" s="8">
        <f t="shared" si="185"/>
        <v>0</v>
      </c>
      <c r="X202" s="45">
        <f t="shared" si="185"/>
        <v>0</v>
      </c>
    </row>
    <row r="203" spans="1:24" ht="24.75" customHeight="1">
      <c r="A203" s="46" t="s">
        <v>414</v>
      </c>
      <c r="B203" s="4" t="s">
        <v>11</v>
      </c>
      <c r="C203" s="9">
        <v>20000000</v>
      </c>
      <c r="D203" s="9">
        <v>0</v>
      </c>
      <c r="E203" s="9">
        <v>0</v>
      </c>
      <c r="F203" s="9">
        <v>0</v>
      </c>
      <c r="G203" s="9">
        <v>32231742</v>
      </c>
      <c r="H203" s="9">
        <v>0</v>
      </c>
      <c r="I203" s="9">
        <v>0</v>
      </c>
      <c r="J203" s="9">
        <v>20000000</v>
      </c>
      <c r="K203" s="9">
        <v>32231742</v>
      </c>
      <c r="L203" s="9">
        <f aca="true" t="shared" si="186" ref="L203:L266">(C203+H203-I203+J203-K203)</f>
        <v>7768258</v>
      </c>
      <c r="M203" s="9">
        <v>3909167</v>
      </c>
      <c r="N203" s="9">
        <v>7768258</v>
      </c>
      <c r="O203" s="9">
        <f>(L203-N203)</f>
        <v>0</v>
      </c>
      <c r="P203" s="9">
        <v>3909167</v>
      </c>
      <c r="Q203" s="9">
        <v>7768258</v>
      </c>
      <c r="R203" s="9">
        <f>N203-Q203</f>
        <v>0</v>
      </c>
      <c r="S203" s="9">
        <v>3909167</v>
      </c>
      <c r="T203" s="9">
        <v>7768258</v>
      </c>
      <c r="U203" s="9">
        <v>3909167</v>
      </c>
      <c r="V203" s="9">
        <v>7768258</v>
      </c>
      <c r="W203" s="9">
        <f>T203-V203</f>
        <v>0</v>
      </c>
      <c r="X203" s="47">
        <f>L203-Q203</f>
        <v>0</v>
      </c>
    </row>
    <row r="204" spans="1:24" ht="24.75" customHeight="1">
      <c r="A204" s="44" t="s">
        <v>415</v>
      </c>
      <c r="B204" s="2" t="s">
        <v>227</v>
      </c>
      <c r="C204" s="8">
        <f>C205</f>
        <v>40000000</v>
      </c>
      <c r="D204" s="8">
        <f aca="true" t="shared" si="187" ref="D204:K204">D205</f>
        <v>0</v>
      </c>
      <c r="E204" s="8">
        <f t="shared" si="187"/>
        <v>0</v>
      </c>
      <c r="F204" s="8">
        <f t="shared" si="187"/>
        <v>0</v>
      </c>
      <c r="G204" s="8">
        <f t="shared" si="187"/>
        <v>9049433</v>
      </c>
      <c r="H204" s="8">
        <f t="shared" si="187"/>
        <v>0</v>
      </c>
      <c r="I204" s="8">
        <f t="shared" si="187"/>
        <v>0</v>
      </c>
      <c r="J204" s="8">
        <f t="shared" si="187"/>
        <v>0</v>
      </c>
      <c r="K204" s="8">
        <f t="shared" si="187"/>
        <v>9049433</v>
      </c>
      <c r="L204" s="8">
        <f t="shared" si="186"/>
        <v>30950567</v>
      </c>
      <c r="M204" s="8">
        <f aca="true" t="shared" si="188" ref="M204:X204">M205</f>
        <v>3873493</v>
      </c>
      <c r="N204" s="8">
        <f t="shared" si="188"/>
        <v>30950567</v>
      </c>
      <c r="O204" s="8">
        <f t="shared" si="188"/>
        <v>0</v>
      </c>
      <c r="P204" s="8">
        <f t="shared" si="188"/>
        <v>3873493</v>
      </c>
      <c r="Q204" s="8">
        <f t="shared" si="188"/>
        <v>30950567</v>
      </c>
      <c r="R204" s="8">
        <f t="shared" si="188"/>
        <v>0</v>
      </c>
      <c r="S204" s="8">
        <f t="shared" si="188"/>
        <v>3873493</v>
      </c>
      <c r="T204" s="8">
        <f t="shared" si="188"/>
        <v>30950567</v>
      </c>
      <c r="U204" s="8">
        <f t="shared" si="188"/>
        <v>3873493</v>
      </c>
      <c r="V204" s="8">
        <f t="shared" si="188"/>
        <v>30950567</v>
      </c>
      <c r="W204" s="8">
        <f t="shared" si="188"/>
        <v>0</v>
      </c>
      <c r="X204" s="45">
        <f t="shared" si="188"/>
        <v>0</v>
      </c>
    </row>
    <row r="205" spans="1:24" ht="24.75" customHeight="1">
      <c r="A205" s="46" t="s">
        <v>416</v>
      </c>
      <c r="B205" s="4" t="s">
        <v>12</v>
      </c>
      <c r="C205" s="9">
        <v>40000000</v>
      </c>
      <c r="D205" s="9">
        <v>0</v>
      </c>
      <c r="E205" s="9">
        <v>0</v>
      </c>
      <c r="F205" s="9">
        <v>0</v>
      </c>
      <c r="G205" s="9">
        <v>9049433</v>
      </c>
      <c r="H205" s="9">
        <v>0</v>
      </c>
      <c r="I205" s="9">
        <v>0</v>
      </c>
      <c r="J205" s="9">
        <v>0</v>
      </c>
      <c r="K205" s="9">
        <v>9049433</v>
      </c>
      <c r="L205" s="9">
        <f t="shared" si="186"/>
        <v>30950567</v>
      </c>
      <c r="M205" s="9">
        <v>3873493</v>
      </c>
      <c r="N205" s="9">
        <v>30950567</v>
      </c>
      <c r="O205" s="9">
        <f>(L205-N205)</f>
        <v>0</v>
      </c>
      <c r="P205" s="9">
        <v>3873493</v>
      </c>
      <c r="Q205" s="9">
        <v>30950567</v>
      </c>
      <c r="R205" s="9">
        <f>N205-Q205</f>
        <v>0</v>
      </c>
      <c r="S205" s="9">
        <v>3873493</v>
      </c>
      <c r="T205" s="9">
        <v>30950567</v>
      </c>
      <c r="U205" s="9">
        <v>3873493</v>
      </c>
      <c r="V205" s="9">
        <v>30950567</v>
      </c>
      <c r="W205" s="9">
        <f>T205-V205</f>
        <v>0</v>
      </c>
      <c r="X205" s="47">
        <f>L205-Q205</f>
        <v>0</v>
      </c>
    </row>
    <row r="206" spans="1:24" ht="24.75" customHeight="1">
      <c r="A206" s="44" t="s">
        <v>417</v>
      </c>
      <c r="B206" s="2" t="s">
        <v>13</v>
      </c>
      <c r="C206" s="8">
        <f>SUM(C207:C213)</f>
        <v>886000000</v>
      </c>
      <c r="D206" s="8">
        <f aca="true" t="shared" si="189" ref="D206:K206">SUM(D207:D213)</f>
        <v>0</v>
      </c>
      <c r="E206" s="8">
        <f t="shared" si="189"/>
        <v>0</v>
      </c>
      <c r="F206" s="8">
        <f t="shared" si="189"/>
        <v>293653021</v>
      </c>
      <c r="G206" s="8">
        <f t="shared" si="189"/>
        <v>78895005</v>
      </c>
      <c r="H206" s="8">
        <f t="shared" si="189"/>
        <v>0</v>
      </c>
      <c r="I206" s="8">
        <f t="shared" si="189"/>
        <v>0</v>
      </c>
      <c r="J206" s="8">
        <f t="shared" si="189"/>
        <v>313653021</v>
      </c>
      <c r="K206" s="8">
        <f t="shared" si="189"/>
        <v>502650735</v>
      </c>
      <c r="L206" s="8">
        <f t="shared" si="186"/>
        <v>697002286</v>
      </c>
      <c r="M206" s="8">
        <f aca="true" t="shared" si="190" ref="M206:X206">SUM(M207:M213)</f>
        <v>318414427</v>
      </c>
      <c r="N206" s="8">
        <f t="shared" si="190"/>
        <v>697002286</v>
      </c>
      <c r="O206" s="8">
        <f t="shared" si="190"/>
        <v>0</v>
      </c>
      <c r="P206" s="8">
        <f t="shared" si="190"/>
        <v>318414427</v>
      </c>
      <c r="Q206" s="8">
        <f t="shared" si="190"/>
        <v>697002286</v>
      </c>
      <c r="R206" s="8">
        <f t="shared" si="190"/>
        <v>0</v>
      </c>
      <c r="S206" s="8">
        <f t="shared" si="190"/>
        <v>318414427</v>
      </c>
      <c r="T206" s="8">
        <f t="shared" si="190"/>
        <v>697002286</v>
      </c>
      <c r="U206" s="8">
        <f t="shared" si="190"/>
        <v>318414427</v>
      </c>
      <c r="V206" s="8">
        <f t="shared" si="190"/>
        <v>697002286</v>
      </c>
      <c r="W206" s="8">
        <f t="shared" si="190"/>
        <v>0</v>
      </c>
      <c r="X206" s="45">
        <f t="shared" si="190"/>
        <v>0</v>
      </c>
    </row>
    <row r="207" spans="1:24" ht="24.75" customHeight="1">
      <c r="A207" s="46" t="s">
        <v>418</v>
      </c>
      <c r="B207" s="4" t="s">
        <v>14</v>
      </c>
      <c r="C207" s="9">
        <v>20000000</v>
      </c>
      <c r="D207" s="9">
        <v>0</v>
      </c>
      <c r="E207" s="9">
        <v>0</v>
      </c>
      <c r="F207" s="9">
        <v>0</v>
      </c>
      <c r="G207" s="9">
        <v>13489771</v>
      </c>
      <c r="H207" s="9">
        <v>0</v>
      </c>
      <c r="I207" s="9">
        <v>0</v>
      </c>
      <c r="J207" s="9">
        <v>0</v>
      </c>
      <c r="K207" s="9">
        <v>13489771</v>
      </c>
      <c r="L207" s="9">
        <f t="shared" si="186"/>
        <v>6510229</v>
      </c>
      <c r="M207" s="9">
        <v>295628</v>
      </c>
      <c r="N207" s="9">
        <v>6510229</v>
      </c>
      <c r="O207" s="9">
        <f aca="true" t="shared" si="191" ref="O207:O213">(L207-N207)</f>
        <v>0</v>
      </c>
      <c r="P207" s="9">
        <v>295628</v>
      </c>
      <c r="Q207" s="9">
        <v>6510229</v>
      </c>
      <c r="R207" s="9">
        <f aca="true" t="shared" si="192" ref="R207:R213">N207-Q207</f>
        <v>0</v>
      </c>
      <c r="S207" s="9">
        <v>295628</v>
      </c>
      <c r="T207" s="9">
        <v>6510229</v>
      </c>
      <c r="U207" s="9">
        <v>295628</v>
      </c>
      <c r="V207" s="9">
        <v>6510229</v>
      </c>
      <c r="W207" s="9">
        <f aca="true" t="shared" si="193" ref="W207:W213">T207-V207</f>
        <v>0</v>
      </c>
      <c r="X207" s="47">
        <f aca="true" t="shared" si="194" ref="X207:X213">L207-Q207</f>
        <v>0</v>
      </c>
    </row>
    <row r="208" spans="1:24" ht="24.75" customHeight="1">
      <c r="A208" s="46" t="s">
        <v>419</v>
      </c>
      <c r="B208" s="4" t="s">
        <v>15</v>
      </c>
      <c r="C208" s="9">
        <v>1000000</v>
      </c>
      <c r="D208" s="9">
        <v>0</v>
      </c>
      <c r="E208" s="9">
        <v>0</v>
      </c>
      <c r="F208" s="9">
        <v>0</v>
      </c>
      <c r="G208" s="9">
        <v>1000000</v>
      </c>
      <c r="H208" s="9">
        <v>0</v>
      </c>
      <c r="I208" s="9">
        <v>0</v>
      </c>
      <c r="J208" s="9">
        <v>0</v>
      </c>
      <c r="K208" s="9">
        <v>1000000</v>
      </c>
      <c r="L208" s="9">
        <f t="shared" si="186"/>
        <v>0</v>
      </c>
      <c r="M208" s="9">
        <v>0</v>
      </c>
      <c r="N208" s="9">
        <v>0</v>
      </c>
      <c r="O208" s="9">
        <f t="shared" si="191"/>
        <v>0</v>
      </c>
      <c r="P208" s="9">
        <v>0</v>
      </c>
      <c r="Q208" s="9">
        <v>0</v>
      </c>
      <c r="R208" s="9">
        <f t="shared" si="192"/>
        <v>0</v>
      </c>
      <c r="S208" s="9">
        <v>0</v>
      </c>
      <c r="T208" s="9">
        <v>0</v>
      </c>
      <c r="U208" s="9">
        <v>0</v>
      </c>
      <c r="V208" s="9">
        <v>0</v>
      </c>
      <c r="W208" s="9">
        <f t="shared" si="193"/>
        <v>0</v>
      </c>
      <c r="X208" s="47">
        <f t="shared" si="194"/>
        <v>0</v>
      </c>
    </row>
    <row r="209" spans="1:24" ht="24.75" customHeight="1">
      <c r="A209" s="46" t="s">
        <v>420</v>
      </c>
      <c r="B209" s="4" t="s">
        <v>16</v>
      </c>
      <c r="C209" s="9">
        <v>100000000</v>
      </c>
      <c r="D209" s="9">
        <v>0</v>
      </c>
      <c r="E209" s="9">
        <v>0</v>
      </c>
      <c r="F209" s="9">
        <v>0</v>
      </c>
      <c r="G209" s="9">
        <v>19071233</v>
      </c>
      <c r="H209" s="9">
        <v>0</v>
      </c>
      <c r="I209" s="9">
        <v>0</v>
      </c>
      <c r="J209" s="9">
        <v>0</v>
      </c>
      <c r="K209" s="9">
        <v>39071233</v>
      </c>
      <c r="L209" s="9">
        <f t="shared" si="186"/>
        <v>60928767</v>
      </c>
      <c r="M209" s="9">
        <v>19130604</v>
      </c>
      <c r="N209" s="9">
        <v>60928767</v>
      </c>
      <c r="O209" s="9">
        <f t="shared" si="191"/>
        <v>0</v>
      </c>
      <c r="P209" s="9">
        <v>19130604</v>
      </c>
      <c r="Q209" s="9">
        <v>60928767</v>
      </c>
      <c r="R209" s="9">
        <f t="shared" si="192"/>
        <v>0</v>
      </c>
      <c r="S209" s="9">
        <v>19130604</v>
      </c>
      <c r="T209" s="9">
        <v>60928767</v>
      </c>
      <c r="U209" s="9">
        <v>19130604</v>
      </c>
      <c r="V209" s="9">
        <v>60928767</v>
      </c>
      <c r="W209" s="9">
        <f t="shared" si="193"/>
        <v>0</v>
      </c>
      <c r="X209" s="47">
        <f t="shared" si="194"/>
        <v>0</v>
      </c>
    </row>
    <row r="210" spans="1:24" ht="24.75" customHeight="1">
      <c r="A210" s="46" t="s">
        <v>421</v>
      </c>
      <c r="B210" s="4" t="s">
        <v>17</v>
      </c>
      <c r="C210" s="9">
        <v>150000000</v>
      </c>
      <c r="D210" s="9">
        <v>0</v>
      </c>
      <c r="E210" s="9">
        <v>0</v>
      </c>
      <c r="F210" s="9">
        <v>0</v>
      </c>
      <c r="G210" s="9">
        <v>38019864</v>
      </c>
      <c r="H210" s="9">
        <v>0</v>
      </c>
      <c r="I210" s="9">
        <v>0</v>
      </c>
      <c r="J210" s="9">
        <v>0</v>
      </c>
      <c r="K210" s="9">
        <v>38019864</v>
      </c>
      <c r="L210" s="9">
        <f t="shared" si="186"/>
        <v>111980136</v>
      </c>
      <c r="M210" s="9">
        <v>0</v>
      </c>
      <c r="N210" s="9">
        <v>111980136</v>
      </c>
      <c r="O210" s="9">
        <f t="shared" si="191"/>
        <v>0</v>
      </c>
      <c r="P210" s="9">
        <v>0</v>
      </c>
      <c r="Q210" s="9">
        <v>111980136</v>
      </c>
      <c r="R210" s="9">
        <f t="shared" si="192"/>
        <v>0</v>
      </c>
      <c r="S210" s="9">
        <v>0</v>
      </c>
      <c r="T210" s="9">
        <v>111980136</v>
      </c>
      <c r="U210" s="9">
        <v>0</v>
      </c>
      <c r="V210" s="9">
        <v>111980136</v>
      </c>
      <c r="W210" s="9">
        <f t="shared" si="193"/>
        <v>0</v>
      </c>
      <c r="X210" s="47">
        <f t="shared" si="194"/>
        <v>0</v>
      </c>
    </row>
    <row r="211" spans="1:24" ht="24.75" customHeight="1">
      <c r="A211" s="46" t="s">
        <v>422</v>
      </c>
      <c r="B211" s="4" t="s">
        <v>18</v>
      </c>
      <c r="C211" s="9">
        <v>150000000</v>
      </c>
      <c r="D211" s="9">
        <v>0</v>
      </c>
      <c r="E211" s="9">
        <v>0</v>
      </c>
      <c r="F211" s="9">
        <v>83346777</v>
      </c>
      <c r="G211" s="9">
        <v>0</v>
      </c>
      <c r="H211" s="9">
        <v>0</v>
      </c>
      <c r="I211" s="9">
        <v>0</v>
      </c>
      <c r="J211" s="9">
        <v>103346777</v>
      </c>
      <c r="K211" s="9">
        <v>0</v>
      </c>
      <c r="L211" s="9">
        <f t="shared" si="186"/>
        <v>253346777</v>
      </c>
      <c r="M211" s="9">
        <v>83475389</v>
      </c>
      <c r="N211" s="9">
        <v>253346777</v>
      </c>
      <c r="O211" s="9">
        <f t="shared" si="191"/>
        <v>0</v>
      </c>
      <c r="P211" s="9">
        <v>83475389</v>
      </c>
      <c r="Q211" s="9">
        <v>253346777</v>
      </c>
      <c r="R211" s="9">
        <f t="shared" si="192"/>
        <v>0</v>
      </c>
      <c r="S211" s="9">
        <v>83475389</v>
      </c>
      <c r="T211" s="9">
        <v>253346777</v>
      </c>
      <c r="U211" s="9">
        <v>83475389</v>
      </c>
      <c r="V211" s="9">
        <v>253346777</v>
      </c>
      <c r="W211" s="9">
        <f t="shared" si="193"/>
        <v>0</v>
      </c>
      <c r="X211" s="47">
        <f t="shared" si="194"/>
        <v>0</v>
      </c>
    </row>
    <row r="212" spans="1:24" ht="24.75" customHeight="1">
      <c r="A212" s="46" t="s">
        <v>423</v>
      </c>
      <c r="B212" s="4" t="s">
        <v>19</v>
      </c>
      <c r="C212" s="9">
        <v>285000000</v>
      </c>
      <c r="D212" s="9">
        <v>0</v>
      </c>
      <c r="E212" s="9">
        <v>0</v>
      </c>
      <c r="F212" s="9">
        <v>210306244</v>
      </c>
      <c r="G212" s="9">
        <v>0</v>
      </c>
      <c r="H212" s="9">
        <v>0</v>
      </c>
      <c r="I212" s="9">
        <v>0</v>
      </c>
      <c r="J212" s="9">
        <v>210306244</v>
      </c>
      <c r="K212" s="9">
        <v>249665619</v>
      </c>
      <c r="L212" s="9">
        <f t="shared" si="186"/>
        <v>245640625</v>
      </c>
      <c r="M212" s="9">
        <v>210956244</v>
      </c>
      <c r="N212" s="9">
        <v>245640625</v>
      </c>
      <c r="O212" s="9">
        <f t="shared" si="191"/>
        <v>0</v>
      </c>
      <c r="P212" s="9">
        <v>210956244</v>
      </c>
      <c r="Q212" s="9">
        <v>245640625</v>
      </c>
      <c r="R212" s="9">
        <f t="shared" si="192"/>
        <v>0</v>
      </c>
      <c r="S212" s="9">
        <v>210956244</v>
      </c>
      <c r="T212" s="9">
        <v>245640625</v>
      </c>
      <c r="U212" s="9">
        <v>210956244</v>
      </c>
      <c r="V212" s="9">
        <v>245640625</v>
      </c>
      <c r="W212" s="9">
        <f t="shared" si="193"/>
        <v>0</v>
      </c>
      <c r="X212" s="47">
        <f t="shared" si="194"/>
        <v>0</v>
      </c>
    </row>
    <row r="213" spans="1:24" ht="24.75" customHeight="1">
      <c r="A213" s="46" t="s">
        <v>424</v>
      </c>
      <c r="B213" s="4" t="s">
        <v>21</v>
      </c>
      <c r="C213" s="9">
        <v>180000000</v>
      </c>
      <c r="D213" s="9">
        <v>0</v>
      </c>
      <c r="E213" s="9">
        <v>0</v>
      </c>
      <c r="F213" s="9">
        <v>0</v>
      </c>
      <c r="G213" s="9">
        <v>7314137</v>
      </c>
      <c r="H213" s="9">
        <v>0</v>
      </c>
      <c r="I213" s="9">
        <v>0</v>
      </c>
      <c r="J213" s="9">
        <v>0</v>
      </c>
      <c r="K213" s="9">
        <v>161404248</v>
      </c>
      <c r="L213" s="9">
        <f t="shared" si="186"/>
        <v>18595752</v>
      </c>
      <c r="M213" s="9">
        <v>4556562</v>
      </c>
      <c r="N213" s="9">
        <v>18595752</v>
      </c>
      <c r="O213" s="9">
        <f t="shared" si="191"/>
        <v>0</v>
      </c>
      <c r="P213" s="9">
        <v>4556562</v>
      </c>
      <c r="Q213" s="9">
        <v>18595752</v>
      </c>
      <c r="R213" s="9">
        <f t="shared" si="192"/>
        <v>0</v>
      </c>
      <c r="S213" s="9">
        <v>4556562</v>
      </c>
      <c r="T213" s="9">
        <v>18595752</v>
      </c>
      <c r="U213" s="9">
        <v>4556562</v>
      </c>
      <c r="V213" s="9">
        <v>18595752</v>
      </c>
      <c r="W213" s="9">
        <f t="shared" si="193"/>
        <v>0</v>
      </c>
      <c r="X213" s="47">
        <f t="shared" si="194"/>
        <v>0</v>
      </c>
    </row>
    <row r="214" spans="1:24" ht="24.75" customHeight="1">
      <c r="A214" s="44" t="s">
        <v>425</v>
      </c>
      <c r="B214" s="2" t="s">
        <v>22</v>
      </c>
      <c r="C214" s="8">
        <f>SUM(C215+C219)</f>
        <v>1147500000</v>
      </c>
      <c r="D214" s="8">
        <f aca="true" t="shared" si="195" ref="D214:K214">SUM(D215+D219)</f>
        <v>0</v>
      </c>
      <c r="E214" s="8">
        <f t="shared" si="195"/>
        <v>0</v>
      </c>
      <c r="F214" s="8">
        <f t="shared" si="195"/>
        <v>49822918</v>
      </c>
      <c r="G214" s="8">
        <f t="shared" si="195"/>
        <v>161501637</v>
      </c>
      <c r="H214" s="8">
        <f t="shared" si="195"/>
        <v>0</v>
      </c>
      <c r="I214" s="8">
        <f t="shared" si="195"/>
        <v>0</v>
      </c>
      <c r="J214" s="8">
        <f t="shared" si="195"/>
        <v>103578648</v>
      </c>
      <c r="K214" s="8">
        <f t="shared" si="195"/>
        <v>161501637</v>
      </c>
      <c r="L214" s="8">
        <f t="shared" si="186"/>
        <v>1089577011</v>
      </c>
      <c r="M214" s="8">
        <f>SUM(M215+M219)</f>
        <v>87892849</v>
      </c>
      <c r="N214" s="8">
        <f>SUM(N215+N219)</f>
        <v>1089577011</v>
      </c>
      <c r="O214" s="8">
        <f>SUM(O215+O219)</f>
        <v>0</v>
      </c>
      <c r="P214" s="8">
        <f aca="true" t="shared" si="196" ref="P214:X214">SUM(P215+P219)</f>
        <v>87892849</v>
      </c>
      <c r="Q214" s="8">
        <f t="shared" si="196"/>
        <v>1089577011</v>
      </c>
      <c r="R214" s="8">
        <f t="shared" si="196"/>
        <v>0</v>
      </c>
      <c r="S214" s="8">
        <f t="shared" si="196"/>
        <v>87892849</v>
      </c>
      <c r="T214" s="8">
        <f t="shared" si="196"/>
        <v>1089577011</v>
      </c>
      <c r="U214" s="8">
        <f t="shared" si="196"/>
        <v>115178173</v>
      </c>
      <c r="V214" s="8">
        <f t="shared" si="196"/>
        <v>1031134711</v>
      </c>
      <c r="W214" s="8">
        <f t="shared" si="196"/>
        <v>58442300</v>
      </c>
      <c r="X214" s="45">
        <f t="shared" si="196"/>
        <v>0</v>
      </c>
    </row>
    <row r="215" spans="1:24" ht="30.75" customHeight="1">
      <c r="A215" s="44" t="s">
        <v>426</v>
      </c>
      <c r="B215" s="2" t="s">
        <v>23</v>
      </c>
      <c r="C215" s="8">
        <f>SUM(C216:C218)</f>
        <v>480000000</v>
      </c>
      <c r="D215" s="8">
        <f aca="true" t="shared" si="197" ref="D215:K215">SUM(D216:D218)</f>
        <v>0</v>
      </c>
      <c r="E215" s="8">
        <f t="shared" si="197"/>
        <v>0</v>
      </c>
      <c r="F215" s="8">
        <f t="shared" si="197"/>
        <v>22523900</v>
      </c>
      <c r="G215" s="8">
        <f t="shared" si="197"/>
        <v>28713900</v>
      </c>
      <c r="H215" s="8">
        <f t="shared" si="197"/>
        <v>0</v>
      </c>
      <c r="I215" s="8">
        <f t="shared" si="197"/>
        <v>0</v>
      </c>
      <c r="J215" s="8">
        <f t="shared" si="197"/>
        <v>35523900</v>
      </c>
      <c r="K215" s="8">
        <f t="shared" si="197"/>
        <v>28713900</v>
      </c>
      <c r="L215" s="8">
        <f t="shared" si="186"/>
        <v>486810000</v>
      </c>
      <c r="M215" s="8">
        <f>SUM(M216:M218)</f>
        <v>31450000</v>
      </c>
      <c r="N215" s="8">
        <f>SUM(N216:N218)</f>
        <v>486810000</v>
      </c>
      <c r="O215" s="8">
        <f>SUM(O216:O218)</f>
        <v>0</v>
      </c>
      <c r="P215" s="8">
        <f aca="true" t="shared" si="198" ref="P215:X215">SUM(P216:P218)</f>
        <v>31450000</v>
      </c>
      <c r="Q215" s="8">
        <f t="shared" si="198"/>
        <v>486810000</v>
      </c>
      <c r="R215" s="8">
        <f t="shared" si="198"/>
        <v>0</v>
      </c>
      <c r="S215" s="8">
        <f t="shared" si="198"/>
        <v>31450000</v>
      </c>
      <c r="T215" s="8">
        <f t="shared" si="198"/>
        <v>486810000</v>
      </c>
      <c r="U215" s="8">
        <f t="shared" si="198"/>
        <v>38222500</v>
      </c>
      <c r="V215" s="8">
        <f t="shared" si="198"/>
        <v>455360000</v>
      </c>
      <c r="W215" s="8">
        <f t="shared" si="198"/>
        <v>31450000</v>
      </c>
      <c r="X215" s="45">
        <f t="shared" si="198"/>
        <v>0</v>
      </c>
    </row>
    <row r="216" spans="1:24" ht="24.75" customHeight="1">
      <c r="A216" s="46" t="s">
        <v>427</v>
      </c>
      <c r="B216" s="4" t="s">
        <v>24</v>
      </c>
      <c r="C216" s="9">
        <v>150000000</v>
      </c>
      <c r="D216" s="9">
        <v>0</v>
      </c>
      <c r="E216" s="9">
        <v>0</v>
      </c>
      <c r="F216" s="9">
        <v>0</v>
      </c>
      <c r="G216" s="9">
        <v>28713900</v>
      </c>
      <c r="H216" s="9">
        <v>0</v>
      </c>
      <c r="I216" s="9">
        <v>0</v>
      </c>
      <c r="J216" s="9">
        <v>0</v>
      </c>
      <c r="K216" s="9">
        <v>28713900</v>
      </c>
      <c r="L216" s="9">
        <f t="shared" si="186"/>
        <v>121286100</v>
      </c>
      <c r="M216" s="9">
        <v>8067600</v>
      </c>
      <c r="N216" s="9">
        <v>121286100</v>
      </c>
      <c r="O216" s="9">
        <f>(L216-N216)</f>
        <v>0</v>
      </c>
      <c r="P216" s="9">
        <v>8067600</v>
      </c>
      <c r="Q216" s="9">
        <v>121286100</v>
      </c>
      <c r="R216" s="9">
        <f>N216-Q216</f>
        <v>0</v>
      </c>
      <c r="S216" s="9">
        <v>8067600</v>
      </c>
      <c r="T216" s="9">
        <v>121286100</v>
      </c>
      <c r="U216" s="9">
        <v>10138500</v>
      </c>
      <c r="V216" s="9">
        <v>113218500</v>
      </c>
      <c r="W216" s="9">
        <f>T216-V216</f>
        <v>8067600</v>
      </c>
      <c r="X216" s="47">
        <f>L216-Q216</f>
        <v>0</v>
      </c>
    </row>
    <row r="217" spans="1:24" ht="24.75" customHeight="1">
      <c r="A217" s="46" t="s">
        <v>428</v>
      </c>
      <c r="B217" s="4" t="s">
        <v>25</v>
      </c>
      <c r="C217" s="9">
        <v>180000000</v>
      </c>
      <c r="D217" s="9">
        <v>0</v>
      </c>
      <c r="E217" s="9">
        <v>0</v>
      </c>
      <c r="F217" s="9">
        <v>12987100</v>
      </c>
      <c r="G217" s="9">
        <v>0</v>
      </c>
      <c r="H217" s="9">
        <v>0</v>
      </c>
      <c r="I217" s="9">
        <v>0</v>
      </c>
      <c r="J217" s="9">
        <v>20487100</v>
      </c>
      <c r="K217" s="9">
        <v>0</v>
      </c>
      <c r="L217" s="9">
        <f t="shared" si="186"/>
        <v>200487100</v>
      </c>
      <c r="M217" s="9">
        <v>13422200</v>
      </c>
      <c r="N217" s="9">
        <v>200487100</v>
      </c>
      <c r="O217" s="9">
        <f>(L217-N217)</f>
        <v>0</v>
      </c>
      <c r="P217" s="9">
        <v>13422200</v>
      </c>
      <c r="Q217" s="9">
        <v>200487100</v>
      </c>
      <c r="R217" s="9">
        <f>N217-Q217</f>
        <v>0</v>
      </c>
      <c r="S217" s="9">
        <v>13422200</v>
      </c>
      <c r="T217" s="9">
        <v>200487100</v>
      </c>
      <c r="U217" s="9">
        <v>15612600</v>
      </c>
      <c r="V217" s="9">
        <v>187064900</v>
      </c>
      <c r="W217" s="9">
        <f>T217-V217</f>
        <v>13422200</v>
      </c>
      <c r="X217" s="47">
        <f>L217-Q217</f>
        <v>0</v>
      </c>
    </row>
    <row r="218" spans="1:24" ht="24.75" customHeight="1">
      <c r="A218" s="46" t="s">
        <v>429</v>
      </c>
      <c r="B218" s="4" t="s">
        <v>26</v>
      </c>
      <c r="C218" s="9">
        <v>150000000</v>
      </c>
      <c r="D218" s="9">
        <v>0</v>
      </c>
      <c r="E218" s="9">
        <v>0</v>
      </c>
      <c r="F218" s="9">
        <v>9536800</v>
      </c>
      <c r="G218" s="9">
        <v>0</v>
      </c>
      <c r="H218" s="9">
        <v>0</v>
      </c>
      <c r="I218" s="9">
        <v>0</v>
      </c>
      <c r="J218" s="9">
        <v>15036800</v>
      </c>
      <c r="K218" s="9">
        <v>0</v>
      </c>
      <c r="L218" s="9">
        <f t="shared" si="186"/>
        <v>165036800</v>
      </c>
      <c r="M218" s="9">
        <v>9960200</v>
      </c>
      <c r="N218" s="9">
        <v>165036800</v>
      </c>
      <c r="O218" s="9">
        <f>(L218-N218)</f>
        <v>0</v>
      </c>
      <c r="P218" s="9">
        <v>9960200</v>
      </c>
      <c r="Q218" s="9">
        <v>165036800</v>
      </c>
      <c r="R218" s="9">
        <f>N218-Q218</f>
        <v>0</v>
      </c>
      <c r="S218" s="9">
        <v>9960200</v>
      </c>
      <c r="T218" s="9">
        <v>165036800</v>
      </c>
      <c r="U218" s="9">
        <v>12471400</v>
      </c>
      <c r="V218" s="9">
        <v>155076600</v>
      </c>
      <c r="W218" s="9">
        <f>T218-V218</f>
        <v>9960200</v>
      </c>
      <c r="X218" s="47">
        <f>L218-Q218</f>
        <v>0</v>
      </c>
    </row>
    <row r="219" spans="1:24" ht="24.75" customHeight="1">
      <c r="A219" s="44" t="s">
        <v>430</v>
      </c>
      <c r="B219" s="2" t="s">
        <v>27</v>
      </c>
      <c r="C219" s="8">
        <f>SUM(C220:C227)</f>
        <v>667500000</v>
      </c>
      <c r="D219" s="8">
        <f aca="true" t="shared" si="199" ref="D219:K219">SUM(D220:D227)</f>
        <v>0</v>
      </c>
      <c r="E219" s="8">
        <f t="shared" si="199"/>
        <v>0</v>
      </c>
      <c r="F219" s="8">
        <f t="shared" si="199"/>
        <v>27299018</v>
      </c>
      <c r="G219" s="8">
        <f t="shared" si="199"/>
        <v>132787737</v>
      </c>
      <c r="H219" s="8">
        <f t="shared" si="199"/>
        <v>0</v>
      </c>
      <c r="I219" s="8">
        <f t="shared" si="199"/>
        <v>0</v>
      </c>
      <c r="J219" s="8">
        <f t="shared" si="199"/>
        <v>68054748</v>
      </c>
      <c r="K219" s="8">
        <f t="shared" si="199"/>
        <v>132787737</v>
      </c>
      <c r="L219" s="8">
        <f t="shared" si="186"/>
        <v>602767011</v>
      </c>
      <c r="M219" s="8">
        <f aca="true" t="shared" si="200" ref="M219:X219">SUM(M220:M227)</f>
        <v>56442849</v>
      </c>
      <c r="N219" s="8">
        <f t="shared" si="200"/>
        <v>602767011</v>
      </c>
      <c r="O219" s="8">
        <f t="shared" si="200"/>
        <v>0</v>
      </c>
      <c r="P219" s="8">
        <f t="shared" si="200"/>
        <v>56442849</v>
      </c>
      <c r="Q219" s="8">
        <f t="shared" si="200"/>
        <v>602767011</v>
      </c>
      <c r="R219" s="8">
        <f t="shared" si="200"/>
        <v>0</v>
      </c>
      <c r="S219" s="8">
        <f t="shared" si="200"/>
        <v>56442849</v>
      </c>
      <c r="T219" s="8">
        <f t="shared" si="200"/>
        <v>602767011</v>
      </c>
      <c r="U219" s="8">
        <f t="shared" si="200"/>
        <v>76955673</v>
      </c>
      <c r="V219" s="8">
        <f t="shared" si="200"/>
        <v>575774711</v>
      </c>
      <c r="W219" s="8">
        <f t="shared" si="200"/>
        <v>26992300</v>
      </c>
      <c r="X219" s="45">
        <f t="shared" si="200"/>
        <v>0</v>
      </c>
    </row>
    <row r="220" spans="1:24" ht="24.75" customHeight="1">
      <c r="A220" s="46" t="s">
        <v>431</v>
      </c>
      <c r="B220" s="4" t="s">
        <v>28</v>
      </c>
      <c r="C220" s="9">
        <v>18750000</v>
      </c>
      <c r="D220" s="9">
        <v>0</v>
      </c>
      <c r="E220" s="9">
        <v>0</v>
      </c>
      <c r="F220" s="9">
        <v>0</v>
      </c>
      <c r="G220" s="9">
        <v>3585500</v>
      </c>
      <c r="H220" s="9">
        <v>0</v>
      </c>
      <c r="I220" s="9">
        <v>0</v>
      </c>
      <c r="J220" s="9">
        <v>0</v>
      </c>
      <c r="K220" s="9">
        <v>3585500</v>
      </c>
      <c r="L220" s="9">
        <f t="shared" si="186"/>
        <v>15164500</v>
      </c>
      <c r="M220" s="9">
        <v>1008300</v>
      </c>
      <c r="N220" s="9">
        <v>15164500</v>
      </c>
      <c r="O220" s="9">
        <f aca="true" t="shared" si="201" ref="O220:O227">(L220-N220)</f>
        <v>0</v>
      </c>
      <c r="P220" s="9">
        <v>1008300</v>
      </c>
      <c r="Q220" s="9">
        <v>15164500</v>
      </c>
      <c r="R220" s="9">
        <f aca="true" t="shared" si="202" ref="R220:R227">N220-Q220</f>
        <v>0</v>
      </c>
      <c r="S220" s="9">
        <v>1008300</v>
      </c>
      <c r="T220" s="9">
        <v>15164500</v>
      </c>
      <c r="U220" s="9">
        <v>1267900</v>
      </c>
      <c r="V220" s="9">
        <v>14156200</v>
      </c>
      <c r="W220" s="9">
        <f aca="true" t="shared" si="203" ref="W220:W227">T220-V220</f>
        <v>1008300</v>
      </c>
      <c r="X220" s="47">
        <f aca="true" t="shared" si="204" ref="X220:X227">L220-Q220</f>
        <v>0</v>
      </c>
    </row>
    <row r="221" spans="1:24" ht="24.75" customHeight="1">
      <c r="A221" s="46" t="s">
        <v>432</v>
      </c>
      <c r="B221" s="4" t="s">
        <v>29</v>
      </c>
      <c r="C221" s="9">
        <v>112500000</v>
      </c>
      <c r="D221" s="9">
        <v>0</v>
      </c>
      <c r="E221" s="9">
        <v>0</v>
      </c>
      <c r="F221" s="9">
        <v>0</v>
      </c>
      <c r="G221" s="9">
        <v>21533800</v>
      </c>
      <c r="H221" s="9">
        <v>0</v>
      </c>
      <c r="I221" s="9">
        <v>0</v>
      </c>
      <c r="J221" s="9">
        <v>0</v>
      </c>
      <c r="K221" s="9">
        <v>21533800</v>
      </c>
      <c r="L221" s="9">
        <f t="shared" si="186"/>
        <v>90966200</v>
      </c>
      <c r="M221" s="9">
        <v>6051100</v>
      </c>
      <c r="N221" s="9">
        <v>90966200</v>
      </c>
      <c r="O221" s="9">
        <f t="shared" si="201"/>
        <v>0</v>
      </c>
      <c r="P221" s="9">
        <v>6051100</v>
      </c>
      <c r="Q221" s="9">
        <v>90966200</v>
      </c>
      <c r="R221" s="9">
        <f t="shared" si="202"/>
        <v>0</v>
      </c>
      <c r="S221" s="9">
        <v>6051100</v>
      </c>
      <c r="T221" s="9">
        <v>90966200</v>
      </c>
      <c r="U221" s="9">
        <v>7603700</v>
      </c>
      <c r="V221" s="9">
        <v>84915100</v>
      </c>
      <c r="W221" s="9">
        <f t="shared" si="203"/>
        <v>6051100</v>
      </c>
      <c r="X221" s="47">
        <f t="shared" si="204"/>
        <v>0</v>
      </c>
    </row>
    <row r="222" spans="1:24" ht="24.75" customHeight="1">
      <c r="A222" s="46" t="s">
        <v>433</v>
      </c>
      <c r="B222" s="4" t="s">
        <v>30</v>
      </c>
      <c r="C222" s="9">
        <v>37500000</v>
      </c>
      <c r="D222" s="9">
        <v>0</v>
      </c>
      <c r="E222" s="9">
        <v>0</v>
      </c>
      <c r="F222" s="9">
        <v>0</v>
      </c>
      <c r="G222" s="9">
        <v>7185400</v>
      </c>
      <c r="H222" s="9">
        <v>0</v>
      </c>
      <c r="I222" s="9">
        <v>0</v>
      </c>
      <c r="J222" s="9">
        <v>0</v>
      </c>
      <c r="K222" s="9">
        <v>7185400</v>
      </c>
      <c r="L222" s="9">
        <f t="shared" si="186"/>
        <v>30314600</v>
      </c>
      <c r="M222" s="9">
        <v>2016200</v>
      </c>
      <c r="N222" s="9">
        <v>30314600</v>
      </c>
      <c r="O222" s="9">
        <f t="shared" si="201"/>
        <v>0</v>
      </c>
      <c r="P222" s="9">
        <v>2016200</v>
      </c>
      <c r="Q222" s="9">
        <v>30314600</v>
      </c>
      <c r="R222" s="9">
        <f t="shared" si="202"/>
        <v>0</v>
      </c>
      <c r="S222" s="9">
        <v>2016200</v>
      </c>
      <c r="T222" s="9">
        <v>30314600</v>
      </c>
      <c r="U222" s="9">
        <v>2534200</v>
      </c>
      <c r="V222" s="9">
        <v>28298400</v>
      </c>
      <c r="W222" s="9">
        <f t="shared" si="203"/>
        <v>2016200</v>
      </c>
      <c r="X222" s="47">
        <f t="shared" si="204"/>
        <v>0</v>
      </c>
    </row>
    <row r="223" spans="1:24" ht="24.75" customHeight="1">
      <c r="A223" s="46" t="s">
        <v>434</v>
      </c>
      <c r="B223" s="4" t="s">
        <v>31</v>
      </c>
      <c r="C223" s="9">
        <v>18750000</v>
      </c>
      <c r="D223" s="9">
        <v>0</v>
      </c>
      <c r="E223" s="9">
        <v>0</v>
      </c>
      <c r="F223" s="9">
        <v>0</v>
      </c>
      <c r="G223" s="9">
        <v>3585500</v>
      </c>
      <c r="H223" s="9">
        <v>0</v>
      </c>
      <c r="I223" s="9">
        <v>0</v>
      </c>
      <c r="J223" s="9">
        <v>0</v>
      </c>
      <c r="K223" s="9">
        <v>3585500</v>
      </c>
      <c r="L223" s="9">
        <f t="shared" si="186"/>
        <v>15164500</v>
      </c>
      <c r="M223" s="9">
        <v>1008300</v>
      </c>
      <c r="N223" s="9">
        <v>15164500</v>
      </c>
      <c r="O223" s="9">
        <f t="shared" si="201"/>
        <v>0</v>
      </c>
      <c r="P223" s="9">
        <v>1008300</v>
      </c>
      <c r="Q223" s="9">
        <v>15164500</v>
      </c>
      <c r="R223" s="9">
        <f t="shared" si="202"/>
        <v>0</v>
      </c>
      <c r="S223" s="9">
        <v>1008300</v>
      </c>
      <c r="T223" s="9">
        <v>15164500</v>
      </c>
      <c r="U223" s="9">
        <v>1267900</v>
      </c>
      <c r="V223" s="9">
        <v>14156200</v>
      </c>
      <c r="W223" s="9">
        <f t="shared" si="203"/>
        <v>1008300</v>
      </c>
      <c r="X223" s="47">
        <f t="shared" si="204"/>
        <v>0</v>
      </c>
    </row>
    <row r="224" spans="1:24" ht="24.75" customHeight="1">
      <c r="A224" s="46" t="s">
        <v>435</v>
      </c>
      <c r="B224" s="4" t="s">
        <v>32</v>
      </c>
      <c r="C224" s="9">
        <v>180000000</v>
      </c>
      <c r="D224" s="9">
        <v>0</v>
      </c>
      <c r="E224" s="9">
        <v>0</v>
      </c>
      <c r="F224" s="9">
        <v>27299018</v>
      </c>
      <c r="G224" s="9">
        <v>0</v>
      </c>
      <c r="H224" s="9">
        <v>0</v>
      </c>
      <c r="I224" s="9">
        <v>0</v>
      </c>
      <c r="J224" s="9">
        <v>68054748</v>
      </c>
      <c r="K224" s="9">
        <v>0</v>
      </c>
      <c r="L224" s="9">
        <f t="shared" si="186"/>
        <v>248054748</v>
      </c>
      <c r="M224" s="9">
        <v>29450549</v>
      </c>
      <c r="N224" s="9">
        <v>248054748</v>
      </c>
      <c r="O224" s="9">
        <f t="shared" si="201"/>
        <v>0</v>
      </c>
      <c r="P224" s="9">
        <v>29450549</v>
      </c>
      <c r="Q224" s="9">
        <v>248054748</v>
      </c>
      <c r="R224" s="9">
        <f t="shared" si="202"/>
        <v>0</v>
      </c>
      <c r="S224" s="9">
        <v>29450549</v>
      </c>
      <c r="T224" s="9">
        <v>248054748</v>
      </c>
      <c r="U224" s="9">
        <v>48440373</v>
      </c>
      <c r="V224" s="9">
        <v>248054748</v>
      </c>
      <c r="W224" s="9">
        <f t="shared" si="203"/>
        <v>0</v>
      </c>
      <c r="X224" s="47">
        <f t="shared" si="204"/>
        <v>0</v>
      </c>
    </row>
    <row r="225" spans="1:24" ht="24.75" customHeight="1">
      <c r="A225" s="46" t="s">
        <v>436</v>
      </c>
      <c r="B225" s="4" t="s">
        <v>33</v>
      </c>
      <c r="C225" s="9">
        <v>80000000</v>
      </c>
      <c r="D225" s="9">
        <v>0</v>
      </c>
      <c r="E225" s="9">
        <v>0</v>
      </c>
      <c r="F225" s="9">
        <v>0</v>
      </c>
      <c r="G225" s="9">
        <v>49949200</v>
      </c>
      <c r="H225" s="9">
        <v>0</v>
      </c>
      <c r="I225" s="9">
        <v>0</v>
      </c>
      <c r="J225" s="9">
        <v>0</v>
      </c>
      <c r="K225" s="9">
        <v>49949200</v>
      </c>
      <c r="L225" s="9">
        <f t="shared" si="186"/>
        <v>30050800</v>
      </c>
      <c r="M225" s="9">
        <v>2871400</v>
      </c>
      <c r="N225" s="9">
        <v>30050800</v>
      </c>
      <c r="O225" s="9">
        <f t="shared" si="201"/>
        <v>0</v>
      </c>
      <c r="P225" s="9">
        <v>2871400</v>
      </c>
      <c r="Q225" s="9">
        <v>30050800</v>
      </c>
      <c r="R225" s="9">
        <f t="shared" si="202"/>
        <v>0</v>
      </c>
      <c r="S225" s="9">
        <v>2871400</v>
      </c>
      <c r="T225" s="9">
        <v>30050800</v>
      </c>
      <c r="U225" s="9">
        <v>2147300</v>
      </c>
      <c r="V225" s="9">
        <v>27179400</v>
      </c>
      <c r="W225" s="9">
        <f t="shared" si="203"/>
        <v>2871400</v>
      </c>
      <c r="X225" s="47">
        <f t="shared" si="204"/>
        <v>0</v>
      </c>
    </row>
    <row r="226" spans="1:24" ht="24.75" customHeight="1">
      <c r="A226" s="46" t="s">
        <v>437</v>
      </c>
      <c r="B226" s="4" t="s">
        <v>34</v>
      </c>
      <c r="C226" s="9">
        <v>200000000</v>
      </c>
      <c r="D226" s="9">
        <v>0</v>
      </c>
      <c r="E226" s="9">
        <v>0</v>
      </c>
      <c r="F226" s="9">
        <v>0</v>
      </c>
      <c r="G226" s="9">
        <v>40509200</v>
      </c>
      <c r="H226" s="9">
        <v>0</v>
      </c>
      <c r="I226" s="9">
        <v>0</v>
      </c>
      <c r="J226" s="9">
        <v>0</v>
      </c>
      <c r="K226" s="9">
        <v>40509200</v>
      </c>
      <c r="L226" s="9">
        <f t="shared" si="186"/>
        <v>159490800</v>
      </c>
      <c r="M226" s="9">
        <v>13043600</v>
      </c>
      <c r="N226" s="9">
        <v>159490800</v>
      </c>
      <c r="O226" s="9">
        <f t="shared" si="201"/>
        <v>0</v>
      </c>
      <c r="P226" s="9">
        <v>13043600</v>
      </c>
      <c r="Q226" s="9">
        <v>159490800</v>
      </c>
      <c r="R226" s="9">
        <f t="shared" si="202"/>
        <v>0</v>
      </c>
      <c r="S226" s="9">
        <v>13043600</v>
      </c>
      <c r="T226" s="9">
        <v>159490800</v>
      </c>
      <c r="U226" s="9">
        <v>12602400</v>
      </c>
      <c r="V226" s="9">
        <v>146447200</v>
      </c>
      <c r="W226" s="9">
        <f t="shared" si="203"/>
        <v>13043600</v>
      </c>
      <c r="X226" s="47">
        <f t="shared" si="204"/>
        <v>0</v>
      </c>
    </row>
    <row r="227" spans="1:24" ht="24.75" customHeight="1">
      <c r="A227" s="46" t="s">
        <v>438</v>
      </c>
      <c r="B227" s="4" t="s">
        <v>35</v>
      </c>
      <c r="C227" s="9">
        <v>20000000</v>
      </c>
      <c r="D227" s="9">
        <v>0</v>
      </c>
      <c r="E227" s="9">
        <v>0</v>
      </c>
      <c r="F227" s="9">
        <v>0</v>
      </c>
      <c r="G227" s="9">
        <v>6439137</v>
      </c>
      <c r="H227" s="9">
        <v>0</v>
      </c>
      <c r="I227" s="9">
        <v>0</v>
      </c>
      <c r="J227" s="9">
        <v>0</v>
      </c>
      <c r="K227" s="9">
        <v>6439137</v>
      </c>
      <c r="L227" s="9">
        <f t="shared" si="186"/>
        <v>13560863</v>
      </c>
      <c r="M227" s="9">
        <v>993400</v>
      </c>
      <c r="N227" s="9">
        <v>13560863</v>
      </c>
      <c r="O227" s="9">
        <f t="shared" si="201"/>
        <v>0</v>
      </c>
      <c r="P227" s="9">
        <v>993400</v>
      </c>
      <c r="Q227" s="9">
        <v>13560863</v>
      </c>
      <c r="R227" s="9">
        <f t="shared" si="202"/>
        <v>0</v>
      </c>
      <c r="S227" s="9">
        <v>993400</v>
      </c>
      <c r="T227" s="9">
        <v>13560863</v>
      </c>
      <c r="U227" s="9">
        <v>1091900</v>
      </c>
      <c r="V227" s="9">
        <v>12567463</v>
      </c>
      <c r="W227" s="9">
        <f t="shared" si="203"/>
        <v>993400</v>
      </c>
      <c r="X227" s="47">
        <f t="shared" si="204"/>
        <v>0</v>
      </c>
    </row>
    <row r="228" spans="1:24" ht="24.75" customHeight="1">
      <c r="A228" s="44" t="s">
        <v>439</v>
      </c>
      <c r="B228" s="2" t="s">
        <v>90</v>
      </c>
      <c r="C228" s="8">
        <f>C229</f>
        <v>20000000</v>
      </c>
      <c r="D228" s="8">
        <f aca="true" t="shared" si="205" ref="D228:K228">D229</f>
        <v>0</v>
      </c>
      <c r="E228" s="8">
        <f t="shared" si="205"/>
        <v>0</v>
      </c>
      <c r="F228" s="8">
        <f t="shared" si="205"/>
        <v>0</v>
      </c>
      <c r="G228" s="8">
        <f t="shared" si="205"/>
        <v>0</v>
      </c>
      <c r="H228" s="8">
        <f t="shared" si="205"/>
        <v>0</v>
      </c>
      <c r="I228" s="8">
        <f t="shared" si="205"/>
        <v>0</v>
      </c>
      <c r="J228" s="8">
        <f t="shared" si="205"/>
        <v>0</v>
      </c>
      <c r="K228" s="8">
        <f t="shared" si="205"/>
        <v>20000000</v>
      </c>
      <c r="L228" s="8">
        <f t="shared" si="186"/>
        <v>0</v>
      </c>
      <c r="M228" s="8">
        <f aca="true" t="shared" si="206" ref="M228:X228">M229</f>
        <v>0</v>
      </c>
      <c r="N228" s="8">
        <f t="shared" si="206"/>
        <v>0</v>
      </c>
      <c r="O228" s="8">
        <f t="shared" si="206"/>
        <v>0</v>
      </c>
      <c r="P228" s="8">
        <f t="shared" si="206"/>
        <v>0</v>
      </c>
      <c r="Q228" s="8">
        <f t="shared" si="206"/>
        <v>0</v>
      </c>
      <c r="R228" s="8">
        <f t="shared" si="206"/>
        <v>0</v>
      </c>
      <c r="S228" s="8">
        <f t="shared" si="206"/>
        <v>0</v>
      </c>
      <c r="T228" s="8">
        <f t="shared" si="206"/>
        <v>0</v>
      </c>
      <c r="U228" s="8">
        <f t="shared" si="206"/>
        <v>0</v>
      </c>
      <c r="V228" s="8">
        <f t="shared" si="206"/>
        <v>0</v>
      </c>
      <c r="W228" s="8">
        <f t="shared" si="206"/>
        <v>0</v>
      </c>
      <c r="X228" s="45">
        <f t="shared" si="206"/>
        <v>0</v>
      </c>
    </row>
    <row r="229" spans="1:24" ht="24.75" customHeight="1">
      <c r="A229" s="46" t="s">
        <v>440</v>
      </c>
      <c r="B229" s="4" t="s">
        <v>441</v>
      </c>
      <c r="C229" s="9">
        <v>20000000</v>
      </c>
      <c r="D229" s="9">
        <v>0</v>
      </c>
      <c r="E229" s="9">
        <v>0</v>
      </c>
      <c r="F229" s="9">
        <v>0</v>
      </c>
      <c r="G229" s="9">
        <v>0</v>
      </c>
      <c r="H229" s="9">
        <v>0</v>
      </c>
      <c r="I229" s="9">
        <v>0</v>
      </c>
      <c r="J229" s="9">
        <v>0</v>
      </c>
      <c r="K229" s="9">
        <v>20000000</v>
      </c>
      <c r="L229" s="9">
        <f t="shared" si="186"/>
        <v>0</v>
      </c>
      <c r="M229" s="9">
        <v>0</v>
      </c>
      <c r="N229" s="9">
        <v>0</v>
      </c>
      <c r="O229" s="9">
        <f>(L229-N229)</f>
        <v>0</v>
      </c>
      <c r="P229" s="9">
        <v>0</v>
      </c>
      <c r="Q229" s="9">
        <v>0</v>
      </c>
      <c r="R229" s="9">
        <f>N229-Q229</f>
        <v>0</v>
      </c>
      <c r="S229" s="9">
        <v>0</v>
      </c>
      <c r="T229" s="9">
        <v>0</v>
      </c>
      <c r="U229" s="9">
        <v>0</v>
      </c>
      <c r="V229" s="9">
        <v>0</v>
      </c>
      <c r="W229" s="9">
        <f>T229-V229</f>
        <v>0</v>
      </c>
      <c r="X229" s="47">
        <f>L229-Q229</f>
        <v>0</v>
      </c>
    </row>
    <row r="230" spans="1:24" ht="24.75" customHeight="1">
      <c r="A230" s="44" t="s">
        <v>442</v>
      </c>
      <c r="B230" s="2" t="s">
        <v>91</v>
      </c>
      <c r="C230" s="8">
        <f>(C231+C232)</f>
        <v>100000000</v>
      </c>
      <c r="D230" s="8">
        <f aca="true" t="shared" si="207" ref="D230:K230">(D231+D232)</f>
        <v>0</v>
      </c>
      <c r="E230" s="8">
        <f t="shared" si="207"/>
        <v>0</v>
      </c>
      <c r="F230" s="8">
        <f t="shared" si="207"/>
        <v>0</v>
      </c>
      <c r="G230" s="8">
        <f t="shared" si="207"/>
        <v>15000000</v>
      </c>
      <c r="H230" s="8">
        <f t="shared" si="207"/>
        <v>0</v>
      </c>
      <c r="I230" s="8">
        <f t="shared" si="207"/>
        <v>0</v>
      </c>
      <c r="J230" s="8">
        <f t="shared" si="207"/>
        <v>0</v>
      </c>
      <c r="K230" s="8">
        <f t="shared" si="207"/>
        <v>30025200</v>
      </c>
      <c r="L230" s="8">
        <f t="shared" si="186"/>
        <v>69974800</v>
      </c>
      <c r="M230" s="8">
        <f aca="true" t="shared" si="208" ref="M230:X230">(M231+M232)</f>
        <v>-6010000</v>
      </c>
      <c r="N230" s="8">
        <f t="shared" si="208"/>
        <v>66164800</v>
      </c>
      <c r="O230" s="8">
        <f t="shared" si="208"/>
        <v>3810000</v>
      </c>
      <c r="P230" s="8">
        <f t="shared" si="208"/>
        <v>0</v>
      </c>
      <c r="Q230" s="8">
        <f t="shared" si="208"/>
        <v>66164800</v>
      </c>
      <c r="R230" s="8">
        <f t="shared" si="208"/>
        <v>0</v>
      </c>
      <c r="S230" s="8">
        <f t="shared" si="208"/>
        <v>19472440</v>
      </c>
      <c r="T230" s="8">
        <f t="shared" si="208"/>
        <v>33054880</v>
      </c>
      <c r="U230" s="8">
        <f t="shared" si="208"/>
        <v>19472440</v>
      </c>
      <c r="V230" s="8">
        <f t="shared" si="208"/>
        <v>33054880</v>
      </c>
      <c r="W230" s="8">
        <f t="shared" si="208"/>
        <v>0</v>
      </c>
      <c r="X230" s="45">
        <f t="shared" si="208"/>
        <v>3810000</v>
      </c>
    </row>
    <row r="231" spans="1:24" ht="24.75" customHeight="1">
      <c r="A231" s="46" t="s">
        <v>443</v>
      </c>
      <c r="B231" s="4" t="s">
        <v>131</v>
      </c>
      <c r="C231" s="9">
        <v>70000000</v>
      </c>
      <c r="D231" s="9">
        <v>0</v>
      </c>
      <c r="E231" s="9">
        <v>0</v>
      </c>
      <c r="F231" s="9">
        <v>0</v>
      </c>
      <c r="G231" s="9">
        <v>0</v>
      </c>
      <c r="H231" s="9">
        <v>0</v>
      </c>
      <c r="I231" s="9">
        <v>0</v>
      </c>
      <c r="J231" s="9">
        <v>0</v>
      </c>
      <c r="K231" s="9">
        <v>15025200</v>
      </c>
      <c r="L231" s="9">
        <f t="shared" si="186"/>
        <v>54974800</v>
      </c>
      <c r="M231" s="9">
        <v>-3810000</v>
      </c>
      <c r="N231" s="9">
        <v>51164800</v>
      </c>
      <c r="O231" s="9">
        <f>(L231-N231)</f>
        <v>3810000</v>
      </c>
      <c r="P231" s="9">
        <v>0</v>
      </c>
      <c r="Q231" s="9">
        <v>51164800</v>
      </c>
      <c r="R231" s="9">
        <f>N231-Q231</f>
        <v>0</v>
      </c>
      <c r="S231" s="9">
        <v>19472440</v>
      </c>
      <c r="T231" s="9">
        <v>33054880</v>
      </c>
      <c r="U231" s="9">
        <v>19472440</v>
      </c>
      <c r="V231" s="9">
        <v>33054880</v>
      </c>
      <c r="W231" s="9">
        <f>T231-V231</f>
        <v>0</v>
      </c>
      <c r="X231" s="47">
        <f>L231-Q231</f>
        <v>3810000</v>
      </c>
    </row>
    <row r="232" spans="1:24" ht="24.75" customHeight="1">
      <c r="A232" s="46" t="s">
        <v>444</v>
      </c>
      <c r="B232" s="4" t="s">
        <v>132</v>
      </c>
      <c r="C232" s="9">
        <v>30000000</v>
      </c>
      <c r="D232" s="9">
        <v>0</v>
      </c>
      <c r="E232" s="9">
        <v>0</v>
      </c>
      <c r="F232" s="9">
        <v>0</v>
      </c>
      <c r="G232" s="9">
        <v>15000000</v>
      </c>
      <c r="H232" s="9">
        <v>0</v>
      </c>
      <c r="I232" s="9">
        <v>0</v>
      </c>
      <c r="J232" s="9">
        <v>0</v>
      </c>
      <c r="K232" s="9">
        <v>15000000</v>
      </c>
      <c r="L232" s="9">
        <f t="shared" si="186"/>
        <v>15000000</v>
      </c>
      <c r="M232" s="9">
        <v>-2200000</v>
      </c>
      <c r="N232" s="9">
        <v>15000000</v>
      </c>
      <c r="O232" s="9">
        <f>(L232-N232)</f>
        <v>0</v>
      </c>
      <c r="P232" s="9">
        <v>0</v>
      </c>
      <c r="Q232" s="9">
        <v>15000000</v>
      </c>
      <c r="R232" s="9">
        <f>N232-Q232</f>
        <v>0</v>
      </c>
      <c r="S232" s="9">
        <v>0</v>
      </c>
      <c r="T232" s="9">
        <v>0</v>
      </c>
      <c r="U232" s="9">
        <v>0</v>
      </c>
      <c r="V232" s="9">
        <v>0</v>
      </c>
      <c r="W232" s="9">
        <f>T232-V232</f>
        <v>0</v>
      </c>
      <c r="X232" s="47">
        <f>L232-Q232</f>
        <v>0</v>
      </c>
    </row>
    <row r="233" spans="1:24" ht="33.75" customHeight="1">
      <c r="A233" s="44" t="s">
        <v>445</v>
      </c>
      <c r="B233" s="2" t="s">
        <v>446</v>
      </c>
      <c r="C233" s="8">
        <f>(C234+C239+C246+C250+C252)</f>
        <v>855001000</v>
      </c>
      <c r="D233" s="8">
        <f aca="true" t="shared" si="209" ref="D233:K233">(D234+D239+D246+D250+D252)</f>
        <v>0</v>
      </c>
      <c r="E233" s="8">
        <f t="shared" si="209"/>
        <v>0</v>
      </c>
      <c r="F233" s="8">
        <f t="shared" si="209"/>
        <v>0</v>
      </c>
      <c r="G233" s="8">
        <f t="shared" si="209"/>
        <v>180516296</v>
      </c>
      <c r="H233" s="8">
        <f t="shared" si="209"/>
        <v>0</v>
      </c>
      <c r="I233" s="8">
        <f t="shared" si="209"/>
        <v>0</v>
      </c>
      <c r="J233" s="8">
        <f t="shared" si="209"/>
        <v>105000000</v>
      </c>
      <c r="K233" s="8">
        <f t="shared" si="209"/>
        <v>258953745</v>
      </c>
      <c r="L233" s="8">
        <f t="shared" si="186"/>
        <v>701047255</v>
      </c>
      <c r="M233" s="8">
        <f aca="true" t="shared" si="210" ref="M233:X233">(M234+M239+M246+M250+M252)</f>
        <v>-173035922</v>
      </c>
      <c r="N233" s="8">
        <f t="shared" si="210"/>
        <v>541501874</v>
      </c>
      <c r="O233" s="8">
        <f t="shared" si="210"/>
        <v>159545381</v>
      </c>
      <c r="P233" s="8">
        <f t="shared" si="210"/>
        <v>-12564254</v>
      </c>
      <c r="Q233" s="8">
        <f t="shared" si="210"/>
        <v>541501874</v>
      </c>
      <c r="R233" s="8">
        <f t="shared" si="210"/>
        <v>0</v>
      </c>
      <c r="S233" s="8">
        <f t="shared" si="210"/>
        <v>105613916</v>
      </c>
      <c r="T233" s="8">
        <f t="shared" si="210"/>
        <v>426039918</v>
      </c>
      <c r="U233" s="8">
        <f t="shared" si="210"/>
        <v>59922271</v>
      </c>
      <c r="V233" s="8">
        <f t="shared" si="210"/>
        <v>374228756</v>
      </c>
      <c r="W233" s="8">
        <f t="shared" si="210"/>
        <v>51811162</v>
      </c>
      <c r="X233" s="45">
        <f t="shared" si="210"/>
        <v>159545381</v>
      </c>
    </row>
    <row r="234" spans="1:24" ht="24.75" customHeight="1">
      <c r="A234" s="44" t="s">
        <v>447</v>
      </c>
      <c r="B234" s="2" t="s">
        <v>38</v>
      </c>
      <c r="C234" s="8">
        <f>(C235+C236+C237+C238)</f>
        <v>315000000</v>
      </c>
      <c r="D234" s="8">
        <f aca="true" t="shared" si="211" ref="D234:K234">(D235+D236+D237+D238)</f>
        <v>0</v>
      </c>
      <c r="E234" s="8">
        <f t="shared" si="211"/>
        <v>0</v>
      </c>
      <c r="F234" s="8">
        <f t="shared" si="211"/>
        <v>0</v>
      </c>
      <c r="G234" s="8">
        <f t="shared" si="211"/>
        <v>57935341</v>
      </c>
      <c r="H234" s="8">
        <f t="shared" si="211"/>
        <v>0</v>
      </c>
      <c r="I234" s="8">
        <f t="shared" si="211"/>
        <v>0</v>
      </c>
      <c r="J234" s="8">
        <f t="shared" si="211"/>
        <v>80000000</v>
      </c>
      <c r="K234" s="8">
        <f t="shared" si="211"/>
        <v>87935341</v>
      </c>
      <c r="L234" s="8">
        <f t="shared" si="186"/>
        <v>307064659</v>
      </c>
      <c r="M234" s="8">
        <f aca="true" t="shared" si="212" ref="M234:X234">(M235+M236+M237+M238)</f>
        <v>-124218266</v>
      </c>
      <c r="N234" s="8">
        <f t="shared" si="212"/>
        <v>210981734</v>
      </c>
      <c r="O234" s="8">
        <f t="shared" si="212"/>
        <v>96082925</v>
      </c>
      <c r="P234" s="8">
        <f t="shared" si="212"/>
        <v>-3456903</v>
      </c>
      <c r="Q234" s="8">
        <f t="shared" si="212"/>
        <v>210981734</v>
      </c>
      <c r="R234" s="8">
        <f t="shared" si="212"/>
        <v>0</v>
      </c>
      <c r="S234" s="8">
        <f t="shared" si="212"/>
        <v>77125677</v>
      </c>
      <c r="T234" s="8">
        <f t="shared" si="212"/>
        <v>172659931</v>
      </c>
      <c r="U234" s="8">
        <f t="shared" si="212"/>
        <v>33100974</v>
      </c>
      <c r="V234" s="8">
        <f t="shared" si="212"/>
        <v>124659931</v>
      </c>
      <c r="W234" s="8">
        <f t="shared" si="212"/>
        <v>48000000</v>
      </c>
      <c r="X234" s="45">
        <f t="shared" si="212"/>
        <v>96082925</v>
      </c>
    </row>
    <row r="235" spans="1:24" ht="24.75" customHeight="1">
      <c r="A235" s="46" t="s">
        <v>448</v>
      </c>
      <c r="B235" s="4" t="s">
        <v>71</v>
      </c>
      <c r="C235" s="9">
        <v>80000000</v>
      </c>
      <c r="D235" s="9">
        <v>0</v>
      </c>
      <c r="E235" s="9">
        <v>0</v>
      </c>
      <c r="F235" s="9">
        <v>0</v>
      </c>
      <c r="G235" s="9">
        <v>46135341</v>
      </c>
      <c r="H235" s="9">
        <v>0</v>
      </c>
      <c r="I235" s="9">
        <v>0</v>
      </c>
      <c r="J235" s="9">
        <v>0</v>
      </c>
      <c r="K235" s="9">
        <v>46135341</v>
      </c>
      <c r="L235" s="9">
        <f t="shared" si="186"/>
        <v>33864659</v>
      </c>
      <c r="M235" s="9">
        <v>-80000000</v>
      </c>
      <c r="N235" s="9">
        <v>0</v>
      </c>
      <c r="O235" s="9">
        <f>(L235-N235)</f>
        <v>33864659</v>
      </c>
      <c r="P235" s="9">
        <v>0</v>
      </c>
      <c r="Q235" s="9">
        <v>0</v>
      </c>
      <c r="R235" s="9">
        <f>N235-Q235</f>
        <v>0</v>
      </c>
      <c r="S235" s="9">
        <v>0</v>
      </c>
      <c r="T235" s="9">
        <v>0</v>
      </c>
      <c r="U235" s="9">
        <v>0</v>
      </c>
      <c r="V235" s="9">
        <v>0</v>
      </c>
      <c r="W235" s="9">
        <f>T235-V235</f>
        <v>0</v>
      </c>
      <c r="X235" s="47">
        <f>L235-Q235</f>
        <v>33864659</v>
      </c>
    </row>
    <row r="236" spans="1:24" ht="24.75" customHeight="1">
      <c r="A236" s="46" t="s">
        <v>449</v>
      </c>
      <c r="B236" s="4" t="s">
        <v>143</v>
      </c>
      <c r="C236" s="9">
        <v>35000000</v>
      </c>
      <c r="D236" s="9">
        <v>0</v>
      </c>
      <c r="E236" s="9">
        <v>0</v>
      </c>
      <c r="F236" s="9">
        <v>0</v>
      </c>
      <c r="G236" s="9">
        <v>3000000</v>
      </c>
      <c r="H236" s="9">
        <v>0</v>
      </c>
      <c r="I236" s="9">
        <v>0</v>
      </c>
      <c r="J236" s="9">
        <v>0</v>
      </c>
      <c r="K236" s="9">
        <v>23000000</v>
      </c>
      <c r="L236" s="9">
        <f t="shared" si="186"/>
        <v>12000000</v>
      </c>
      <c r="M236" s="9">
        <v>0</v>
      </c>
      <c r="N236" s="9">
        <v>12000000</v>
      </c>
      <c r="O236" s="9">
        <f>(L236-N236)</f>
        <v>0</v>
      </c>
      <c r="P236" s="9">
        <v>12000000</v>
      </c>
      <c r="Q236" s="9">
        <v>12000000</v>
      </c>
      <c r="R236" s="9">
        <f>N236-Q236</f>
        <v>0</v>
      </c>
      <c r="S236" s="9">
        <v>0</v>
      </c>
      <c r="T236" s="9">
        <v>0</v>
      </c>
      <c r="U236" s="9">
        <v>0</v>
      </c>
      <c r="V236" s="9">
        <v>0</v>
      </c>
      <c r="W236" s="9">
        <f>T236-V236</f>
        <v>0</v>
      </c>
      <c r="X236" s="47">
        <f>L236-Q236</f>
        <v>0</v>
      </c>
    </row>
    <row r="237" spans="1:24" ht="24.75" customHeight="1">
      <c r="A237" s="46" t="s">
        <v>450</v>
      </c>
      <c r="B237" s="4" t="s">
        <v>72</v>
      </c>
      <c r="C237" s="9">
        <v>100000000</v>
      </c>
      <c r="D237" s="9">
        <v>0</v>
      </c>
      <c r="E237" s="9">
        <v>0</v>
      </c>
      <c r="F237" s="9">
        <v>0</v>
      </c>
      <c r="G237" s="9">
        <v>8800000</v>
      </c>
      <c r="H237" s="9">
        <v>0</v>
      </c>
      <c r="I237" s="9">
        <v>0</v>
      </c>
      <c r="J237" s="9">
        <v>10000000</v>
      </c>
      <c r="K237" s="9">
        <v>8800000</v>
      </c>
      <c r="L237" s="9">
        <f t="shared" si="186"/>
        <v>101200000</v>
      </c>
      <c r="M237" s="9">
        <v>-11335909</v>
      </c>
      <c r="N237" s="9">
        <v>89864091</v>
      </c>
      <c r="O237" s="9">
        <f>(L237-N237)</f>
        <v>11335909</v>
      </c>
      <c r="P237" s="9">
        <v>-8311903</v>
      </c>
      <c r="Q237" s="9">
        <v>89864091</v>
      </c>
      <c r="R237" s="9">
        <f>N237-Q237</f>
        <v>0</v>
      </c>
      <c r="S237" s="9">
        <v>1803704</v>
      </c>
      <c r="T237" s="9">
        <v>69738759</v>
      </c>
      <c r="U237" s="9">
        <v>1803704</v>
      </c>
      <c r="V237" s="9">
        <v>69738759</v>
      </c>
      <c r="W237" s="9">
        <f>T237-V237</f>
        <v>0</v>
      </c>
      <c r="X237" s="47">
        <f>L237-Q237</f>
        <v>11335909</v>
      </c>
    </row>
    <row r="238" spans="1:24" ht="24.75" customHeight="1">
      <c r="A238" s="46" t="s">
        <v>451</v>
      </c>
      <c r="B238" s="4" t="s">
        <v>74</v>
      </c>
      <c r="C238" s="9">
        <v>100000000</v>
      </c>
      <c r="D238" s="9">
        <v>0</v>
      </c>
      <c r="E238" s="9">
        <v>0</v>
      </c>
      <c r="F238" s="9">
        <v>0</v>
      </c>
      <c r="G238" s="9">
        <v>0</v>
      </c>
      <c r="H238" s="9">
        <v>0</v>
      </c>
      <c r="I238" s="9">
        <v>0</v>
      </c>
      <c r="J238" s="9">
        <v>70000000</v>
      </c>
      <c r="K238" s="9">
        <v>10000000</v>
      </c>
      <c r="L238" s="9">
        <f t="shared" si="186"/>
        <v>160000000</v>
      </c>
      <c r="M238" s="9">
        <v>-32882357</v>
      </c>
      <c r="N238" s="9">
        <v>109117643</v>
      </c>
      <c r="O238" s="9">
        <f>(L238-N238)</f>
        <v>50882357</v>
      </c>
      <c r="P238" s="9">
        <v>-7145000</v>
      </c>
      <c r="Q238" s="9">
        <v>109117643</v>
      </c>
      <c r="R238" s="9">
        <f>N238-Q238</f>
        <v>0</v>
      </c>
      <c r="S238" s="9">
        <v>75321973</v>
      </c>
      <c r="T238" s="9">
        <v>102921172</v>
      </c>
      <c r="U238" s="9">
        <v>31297270</v>
      </c>
      <c r="V238" s="9">
        <v>54921172</v>
      </c>
      <c r="W238" s="9">
        <f>T238-V238</f>
        <v>48000000</v>
      </c>
      <c r="X238" s="47">
        <f>L238-Q238</f>
        <v>50882357</v>
      </c>
    </row>
    <row r="239" spans="1:24" ht="24.75" customHeight="1">
      <c r="A239" s="44" t="s">
        <v>452</v>
      </c>
      <c r="B239" s="2" t="s">
        <v>40</v>
      </c>
      <c r="C239" s="8">
        <f>C240+C241+C242+C243+C244+C245</f>
        <v>410000000</v>
      </c>
      <c r="D239" s="8">
        <f aca="true" t="shared" si="213" ref="D239:K239">D240+D241+D242+D243+D244+D245</f>
        <v>0</v>
      </c>
      <c r="E239" s="8">
        <f t="shared" si="213"/>
        <v>0</v>
      </c>
      <c r="F239" s="8">
        <f t="shared" si="213"/>
        <v>0</v>
      </c>
      <c r="G239" s="8">
        <f t="shared" si="213"/>
        <v>113611755</v>
      </c>
      <c r="H239" s="8">
        <f t="shared" si="213"/>
        <v>0</v>
      </c>
      <c r="I239" s="8">
        <f t="shared" si="213"/>
        <v>0</v>
      </c>
      <c r="J239" s="8">
        <f t="shared" si="213"/>
        <v>20000000</v>
      </c>
      <c r="K239" s="8">
        <f t="shared" si="213"/>
        <v>154996409</v>
      </c>
      <c r="L239" s="8">
        <f t="shared" si="186"/>
        <v>275003591</v>
      </c>
      <c r="M239" s="8">
        <f aca="true" t="shared" si="214" ref="M239:X239">M240+M241+M242+M243+M244+M245</f>
        <v>-7124001</v>
      </c>
      <c r="N239" s="8">
        <f t="shared" si="214"/>
        <v>253234790</v>
      </c>
      <c r="O239" s="8">
        <f t="shared" si="214"/>
        <v>21768801</v>
      </c>
      <c r="P239" s="8">
        <f t="shared" si="214"/>
        <v>-4552017</v>
      </c>
      <c r="Q239" s="8">
        <f t="shared" si="214"/>
        <v>253234790</v>
      </c>
      <c r="R239" s="8">
        <f t="shared" si="214"/>
        <v>0</v>
      </c>
      <c r="S239" s="8">
        <f t="shared" si="214"/>
        <v>23101377</v>
      </c>
      <c r="T239" s="8">
        <f t="shared" si="214"/>
        <v>176094637</v>
      </c>
      <c r="U239" s="8">
        <f t="shared" si="214"/>
        <v>21434435</v>
      </c>
      <c r="V239" s="8">
        <f t="shared" si="214"/>
        <v>172283475</v>
      </c>
      <c r="W239" s="8">
        <f t="shared" si="214"/>
        <v>3811162</v>
      </c>
      <c r="X239" s="45">
        <f t="shared" si="214"/>
        <v>21768801</v>
      </c>
    </row>
    <row r="240" spans="1:24" ht="24.75" customHeight="1">
      <c r="A240" s="46" t="s">
        <v>453</v>
      </c>
      <c r="B240" s="4" t="s">
        <v>75</v>
      </c>
      <c r="C240" s="9">
        <v>25000000</v>
      </c>
      <c r="D240" s="9">
        <v>0</v>
      </c>
      <c r="E240" s="9">
        <v>0</v>
      </c>
      <c r="F240" s="9">
        <v>0</v>
      </c>
      <c r="G240" s="9">
        <v>14842517</v>
      </c>
      <c r="H240" s="9">
        <v>0</v>
      </c>
      <c r="I240" s="9">
        <v>0</v>
      </c>
      <c r="J240" s="9">
        <v>0</v>
      </c>
      <c r="K240" s="9">
        <v>14842517</v>
      </c>
      <c r="L240" s="9">
        <f t="shared" si="186"/>
        <v>10157483</v>
      </c>
      <c r="M240" s="9">
        <v>0</v>
      </c>
      <c r="N240" s="9">
        <v>10157483</v>
      </c>
      <c r="O240" s="9">
        <f aca="true" t="shared" si="215" ref="O240:O245">(L240-N240)</f>
        <v>0</v>
      </c>
      <c r="P240" s="9">
        <v>0</v>
      </c>
      <c r="Q240" s="9">
        <v>10157483</v>
      </c>
      <c r="R240" s="9">
        <f aca="true" t="shared" si="216" ref="R240:R245">N240-Q240</f>
        <v>0</v>
      </c>
      <c r="S240" s="9">
        <v>0</v>
      </c>
      <c r="T240" s="9">
        <v>535600</v>
      </c>
      <c r="U240" s="9">
        <v>0</v>
      </c>
      <c r="V240" s="9">
        <v>535600</v>
      </c>
      <c r="W240" s="9">
        <f aca="true" t="shared" si="217" ref="W240:W245">T240-V240</f>
        <v>0</v>
      </c>
      <c r="X240" s="47">
        <f aca="true" t="shared" si="218" ref="X240:X245">L240-Q240</f>
        <v>0</v>
      </c>
    </row>
    <row r="241" spans="1:24" ht="24.75" customHeight="1">
      <c r="A241" s="46" t="s">
        <v>454</v>
      </c>
      <c r="B241" s="4" t="s">
        <v>58</v>
      </c>
      <c r="C241" s="9">
        <v>40000000</v>
      </c>
      <c r="D241" s="9">
        <v>0</v>
      </c>
      <c r="E241" s="9">
        <v>0</v>
      </c>
      <c r="F241" s="9">
        <v>0</v>
      </c>
      <c r="G241" s="9">
        <v>14365360</v>
      </c>
      <c r="H241" s="9">
        <v>0</v>
      </c>
      <c r="I241" s="9">
        <v>0</v>
      </c>
      <c r="J241" s="9">
        <v>0</v>
      </c>
      <c r="K241" s="9">
        <v>14365360</v>
      </c>
      <c r="L241" s="9">
        <f t="shared" si="186"/>
        <v>25634640</v>
      </c>
      <c r="M241" s="9">
        <v>0</v>
      </c>
      <c r="N241" s="9">
        <v>25634640</v>
      </c>
      <c r="O241" s="9">
        <f t="shared" si="215"/>
        <v>0</v>
      </c>
      <c r="P241" s="9">
        <v>1321984</v>
      </c>
      <c r="Q241" s="9">
        <v>25634640</v>
      </c>
      <c r="R241" s="9">
        <f t="shared" si="216"/>
        <v>0</v>
      </c>
      <c r="S241" s="9">
        <v>3785764</v>
      </c>
      <c r="T241" s="9">
        <v>25634640</v>
      </c>
      <c r="U241" s="9">
        <v>4272442</v>
      </c>
      <c r="V241" s="9">
        <v>23985098</v>
      </c>
      <c r="W241" s="9">
        <f t="shared" si="217"/>
        <v>1649542</v>
      </c>
      <c r="X241" s="47">
        <f t="shared" si="218"/>
        <v>0</v>
      </c>
    </row>
    <row r="242" spans="1:24" ht="24.75" customHeight="1">
      <c r="A242" s="46" t="s">
        <v>455</v>
      </c>
      <c r="B242" s="4" t="s">
        <v>41</v>
      </c>
      <c r="C242" s="9">
        <v>130000000</v>
      </c>
      <c r="D242" s="9">
        <v>0</v>
      </c>
      <c r="E242" s="9">
        <v>0</v>
      </c>
      <c r="F242" s="9">
        <v>0</v>
      </c>
      <c r="G242" s="9">
        <v>14128532</v>
      </c>
      <c r="H242" s="9">
        <v>0</v>
      </c>
      <c r="I242" s="9">
        <v>0</v>
      </c>
      <c r="J242" s="9">
        <v>20000000</v>
      </c>
      <c r="K242" s="9">
        <v>14128532</v>
      </c>
      <c r="L242" s="9">
        <f t="shared" si="186"/>
        <v>135871468</v>
      </c>
      <c r="M242" s="9">
        <v>2581499</v>
      </c>
      <c r="N242" s="9">
        <v>135708167</v>
      </c>
      <c r="O242" s="9">
        <f t="shared" si="215"/>
        <v>163301</v>
      </c>
      <c r="P242" s="9">
        <v>2631499</v>
      </c>
      <c r="Q242" s="9">
        <v>135708167</v>
      </c>
      <c r="R242" s="9">
        <f t="shared" si="216"/>
        <v>0</v>
      </c>
      <c r="S242" s="9">
        <v>11425813</v>
      </c>
      <c r="T242" s="9">
        <v>124056127</v>
      </c>
      <c r="U242" s="9">
        <v>10909193</v>
      </c>
      <c r="V242" s="9">
        <v>123531507</v>
      </c>
      <c r="W242" s="9">
        <f t="shared" si="217"/>
        <v>524620</v>
      </c>
      <c r="X242" s="47">
        <f t="shared" si="218"/>
        <v>163301</v>
      </c>
    </row>
    <row r="243" spans="1:24" ht="24.75" customHeight="1">
      <c r="A243" s="46" t="s">
        <v>456</v>
      </c>
      <c r="B243" s="4" t="s">
        <v>73</v>
      </c>
      <c r="C243" s="9">
        <v>80000000</v>
      </c>
      <c r="D243" s="9">
        <v>0</v>
      </c>
      <c r="E243" s="9">
        <v>0</v>
      </c>
      <c r="F243" s="9">
        <v>0</v>
      </c>
      <c r="G243" s="9">
        <v>41660000</v>
      </c>
      <c r="H243" s="9">
        <v>0</v>
      </c>
      <c r="I243" s="9">
        <v>0</v>
      </c>
      <c r="J243" s="9">
        <v>0</v>
      </c>
      <c r="K243" s="9">
        <v>41660000</v>
      </c>
      <c r="L243" s="9">
        <f t="shared" si="186"/>
        <v>38340000</v>
      </c>
      <c r="M243" s="9">
        <v>-7825000</v>
      </c>
      <c r="N243" s="9">
        <v>31715000</v>
      </c>
      <c r="O243" s="9">
        <f t="shared" si="215"/>
        <v>6625000</v>
      </c>
      <c r="P243" s="9">
        <v>-6625000</v>
      </c>
      <c r="Q243" s="9">
        <v>31715000</v>
      </c>
      <c r="R243" s="9">
        <f t="shared" si="216"/>
        <v>0</v>
      </c>
      <c r="S243" s="9">
        <v>7889800</v>
      </c>
      <c r="T243" s="9">
        <v>20577800</v>
      </c>
      <c r="U243" s="9">
        <v>6252800</v>
      </c>
      <c r="V243" s="9">
        <v>18940800</v>
      </c>
      <c r="W243" s="9">
        <f t="shared" si="217"/>
        <v>1637000</v>
      </c>
      <c r="X243" s="47">
        <f t="shared" si="218"/>
        <v>6625000</v>
      </c>
    </row>
    <row r="244" spans="1:24" ht="24.75" customHeight="1">
      <c r="A244" s="46" t="s">
        <v>457</v>
      </c>
      <c r="B244" s="4" t="s">
        <v>76</v>
      </c>
      <c r="C244" s="9">
        <v>85000000</v>
      </c>
      <c r="D244" s="9">
        <v>0</v>
      </c>
      <c r="E244" s="9">
        <v>0</v>
      </c>
      <c r="F244" s="9">
        <v>0</v>
      </c>
      <c r="G244" s="9">
        <v>0</v>
      </c>
      <c r="H244" s="9">
        <v>0</v>
      </c>
      <c r="I244" s="9">
        <v>0</v>
      </c>
      <c r="J244" s="9">
        <v>0</v>
      </c>
      <c r="K244" s="9">
        <v>20000000</v>
      </c>
      <c r="L244" s="9">
        <f t="shared" si="186"/>
        <v>65000000</v>
      </c>
      <c r="M244" s="9">
        <v>-1880500</v>
      </c>
      <c r="N244" s="9">
        <v>50019500</v>
      </c>
      <c r="O244" s="9">
        <f t="shared" si="215"/>
        <v>14980500</v>
      </c>
      <c r="P244" s="9">
        <v>-1880500</v>
      </c>
      <c r="Q244" s="9">
        <v>50019500</v>
      </c>
      <c r="R244" s="9">
        <f t="shared" si="216"/>
        <v>0</v>
      </c>
      <c r="S244" s="9">
        <v>0</v>
      </c>
      <c r="T244" s="9">
        <v>5290470</v>
      </c>
      <c r="U244" s="9">
        <v>0</v>
      </c>
      <c r="V244" s="9">
        <v>5290470</v>
      </c>
      <c r="W244" s="9">
        <f t="shared" si="217"/>
        <v>0</v>
      </c>
      <c r="X244" s="47">
        <f t="shared" si="218"/>
        <v>14980500</v>
      </c>
    </row>
    <row r="245" spans="1:24" ht="24.75" customHeight="1">
      <c r="A245" s="46" t="s">
        <v>458</v>
      </c>
      <c r="B245" s="4" t="s">
        <v>42</v>
      </c>
      <c r="C245" s="9">
        <v>50000000</v>
      </c>
      <c r="D245" s="9">
        <v>0</v>
      </c>
      <c r="E245" s="9">
        <v>0</v>
      </c>
      <c r="F245" s="9">
        <v>0</v>
      </c>
      <c r="G245" s="9">
        <v>28615346</v>
      </c>
      <c r="H245" s="9">
        <v>0</v>
      </c>
      <c r="I245" s="9">
        <v>0</v>
      </c>
      <c r="J245" s="9">
        <v>0</v>
      </c>
      <c r="K245" s="9">
        <v>50000000</v>
      </c>
      <c r="L245" s="9">
        <f t="shared" si="186"/>
        <v>0</v>
      </c>
      <c r="M245" s="9">
        <v>0</v>
      </c>
      <c r="N245" s="9">
        <v>0</v>
      </c>
      <c r="O245" s="9">
        <f t="shared" si="215"/>
        <v>0</v>
      </c>
      <c r="P245" s="9">
        <v>0</v>
      </c>
      <c r="Q245" s="9">
        <v>0</v>
      </c>
      <c r="R245" s="9">
        <f t="shared" si="216"/>
        <v>0</v>
      </c>
      <c r="S245" s="9">
        <v>0</v>
      </c>
      <c r="T245" s="9">
        <v>0</v>
      </c>
      <c r="U245" s="9">
        <v>0</v>
      </c>
      <c r="V245" s="9">
        <v>0</v>
      </c>
      <c r="W245" s="9">
        <f t="shared" si="217"/>
        <v>0</v>
      </c>
      <c r="X245" s="47">
        <f t="shared" si="218"/>
        <v>0</v>
      </c>
    </row>
    <row r="246" spans="1:24" ht="24.75" customHeight="1">
      <c r="A246" s="44" t="s">
        <v>459</v>
      </c>
      <c r="B246" s="2" t="s">
        <v>460</v>
      </c>
      <c r="C246" s="8">
        <f>SUM(C247+C248+C249)</f>
        <v>110000000</v>
      </c>
      <c r="D246" s="8">
        <f aca="true" t="shared" si="219" ref="D246:K246">SUM(D247+D248+D249)</f>
        <v>0</v>
      </c>
      <c r="E246" s="8">
        <f t="shared" si="219"/>
        <v>0</v>
      </c>
      <c r="F246" s="8">
        <f t="shared" si="219"/>
        <v>0</v>
      </c>
      <c r="G246" s="8">
        <f t="shared" si="219"/>
        <v>0</v>
      </c>
      <c r="H246" s="8">
        <f t="shared" si="219"/>
        <v>0</v>
      </c>
      <c r="I246" s="8">
        <f t="shared" si="219"/>
        <v>0</v>
      </c>
      <c r="J246" s="8">
        <f t="shared" si="219"/>
        <v>0</v>
      </c>
      <c r="K246" s="8">
        <f t="shared" si="219"/>
        <v>0</v>
      </c>
      <c r="L246" s="8">
        <f t="shared" si="186"/>
        <v>110000000</v>
      </c>
      <c r="M246" s="8">
        <f aca="true" t="shared" si="220" ref="M246:X246">SUM(M247+M248+M249)</f>
        <v>-41693655</v>
      </c>
      <c r="N246" s="8">
        <f t="shared" si="220"/>
        <v>68306345</v>
      </c>
      <c r="O246" s="8">
        <f t="shared" si="220"/>
        <v>41693655</v>
      </c>
      <c r="P246" s="8">
        <f t="shared" si="220"/>
        <v>-4555334</v>
      </c>
      <c r="Q246" s="8">
        <f t="shared" si="220"/>
        <v>68306345</v>
      </c>
      <c r="R246" s="8">
        <f t="shared" si="220"/>
        <v>0</v>
      </c>
      <c r="S246" s="8">
        <f t="shared" si="220"/>
        <v>5386862</v>
      </c>
      <c r="T246" s="8">
        <f t="shared" si="220"/>
        <v>68306345</v>
      </c>
      <c r="U246" s="8">
        <f t="shared" si="220"/>
        <v>5386862</v>
      </c>
      <c r="V246" s="8">
        <f t="shared" si="220"/>
        <v>68306345</v>
      </c>
      <c r="W246" s="8">
        <f t="shared" si="220"/>
        <v>0</v>
      </c>
      <c r="X246" s="45">
        <f t="shared" si="220"/>
        <v>41693655</v>
      </c>
    </row>
    <row r="247" spans="1:24" ht="24.75" customHeight="1">
      <c r="A247" s="46" t="s">
        <v>151</v>
      </c>
      <c r="B247" s="4" t="s">
        <v>152</v>
      </c>
      <c r="C247" s="9">
        <v>40000000</v>
      </c>
      <c r="D247" s="9">
        <v>0</v>
      </c>
      <c r="E247" s="9">
        <v>0</v>
      </c>
      <c r="F247" s="9">
        <v>0</v>
      </c>
      <c r="G247" s="9">
        <v>0</v>
      </c>
      <c r="H247" s="9">
        <v>0</v>
      </c>
      <c r="I247" s="9">
        <v>0</v>
      </c>
      <c r="J247" s="9">
        <v>0</v>
      </c>
      <c r="K247" s="9">
        <v>0</v>
      </c>
      <c r="L247" s="9">
        <f t="shared" si="186"/>
        <v>40000000</v>
      </c>
      <c r="M247" s="9">
        <v>-11830720</v>
      </c>
      <c r="N247" s="9">
        <v>28169280</v>
      </c>
      <c r="O247" s="9">
        <f>(L247-N247)</f>
        <v>11830720</v>
      </c>
      <c r="P247" s="9">
        <v>2181710</v>
      </c>
      <c r="Q247" s="9">
        <v>28169280</v>
      </c>
      <c r="R247" s="9">
        <f>N247-Q247</f>
        <v>0</v>
      </c>
      <c r="S247" s="9">
        <v>2181710</v>
      </c>
      <c r="T247" s="9">
        <v>28169280</v>
      </c>
      <c r="U247" s="9">
        <v>2181710</v>
      </c>
      <c r="V247" s="9">
        <v>28169280</v>
      </c>
      <c r="W247" s="9">
        <f>T247-V247</f>
        <v>0</v>
      </c>
      <c r="X247" s="47">
        <f>L247-Q247</f>
        <v>11830720</v>
      </c>
    </row>
    <row r="248" spans="1:24" ht="24.75" customHeight="1">
      <c r="A248" s="46" t="s">
        <v>153</v>
      </c>
      <c r="B248" s="4" t="s">
        <v>154</v>
      </c>
      <c r="C248" s="9">
        <v>50000000</v>
      </c>
      <c r="D248" s="9">
        <v>0</v>
      </c>
      <c r="E248" s="9">
        <v>0</v>
      </c>
      <c r="F248" s="9">
        <v>0</v>
      </c>
      <c r="G248" s="9">
        <v>0</v>
      </c>
      <c r="H248" s="9">
        <v>0</v>
      </c>
      <c r="I248" s="9">
        <v>0</v>
      </c>
      <c r="J248" s="9">
        <v>0</v>
      </c>
      <c r="K248" s="9">
        <v>0</v>
      </c>
      <c r="L248" s="9">
        <f t="shared" si="186"/>
        <v>50000000</v>
      </c>
      <c r="M248" s="9">
        <v>-14239525</v>
      </c>
      <c r="N248" s="9">
        <v>35760475</v>
      </c>
      <c r="O248" s="9">
        <f>(L248-N248)</f>
        <v>14239525</v>
      </c>
      <c r="P248" s="9">
        <v>-7139444</v>
      </c>
      <c r="Q248" s="9">
        <v>35760475</v>
      </c>
      <c r="R248" s="9">
        <f>N248-Q248</f>
        <v>0</v>
      </c>
      <c r="S248" s="9">
        <v>2802752</v>
      </c>
      <c r="T248" s="9">
        <v>35760475</v>
      </c>
      <c r="U248" s="9">
        <v>2802752</v>
      </c>
      <c r="V248" s="9">
        <v>35760475</v>
      </c>
      <c r="W248" s="9">
        <f>T248-V248</f>
        <v>0</v>
      </c>
      <c r="X248" s="47">
        <f>L248-Q248</f>
        <v>14239525</v>
      </c>
    </row>
    <row r="249" spans="1:24" ht="24.75" customHeight="1">
      <c r="A249" s="46" t="s">
        <v>155</v>
      </c>
      <c r="B249" s="4" t="s">
        <v>156</v>
      </c>
      <c r="C249" s="9">
        <v>20000000</v>
      </c>
      <c r="D249" s="9">
        <v>0</v>
      </c>
      <c r="E249" s="9">
        <v>0</v>
      </c>
      <c r="F249" s="9">
        <v>0</v>
      </c>
      <c r="G249" s="9">
        <v>0</v>
      </c>
      <c r="H249" s="9">
        <v>0</v>
      </c>
      <c r="I249" s="9">
        <v>0</v>
      </c>
      <c r="J249" s="9">
        <v>0</v>
      </c>
      <c r="K249" s="9">
        <v>0</v>
      </c>
      <c r="L249" s="9">
        <f t="shared" si="186"/>
        <v>20000000</v>
      </c>
      <c r="M249" s="9">
        <v>-15623410</v>
      </c>
      <c r="N249" s="9">
        <v>4376590</v>
      </c>
      <c r="O249" s="9">
        <f>(L249-N249)</f>
        <v>15623410</v>
      </c>
      <c r="P249" s="9">
        <v>402400</v>
      </c>
      <c r="Q249" s="9">
        <v>4376590</v>
      </c>
      <c r="R249" s="9">
        <f>N249-Q249</f>
        <v>0</v>
      </c>
      <c r="S249" s="9">
        <v>402400</v>
      </c>
      <c r="T249" s="9">
        <v>4376590</v>
      </c>
      <c r="U249" s="9">
        <v>402400</v>
      </c>
      <c r="V249" s="9">
        <v>4376590</v>
      </c>
      <c r="W249" s="9">
        <f>T249-V249</f>
        <v>0</v>
      </c>
      <c r="X249" s="47">
        <f>L249-Q249</f>
        <v>15623410</v>
      </c>
    </row>
    <row r="250" spans="1:24" ht="24.75" customHeight="1">
      <c r="A250" s="44" t="s">
        <v>461</v>
      </c>
      <c r="B250" s="2" t="s">
        <v>462</v>
      </c>
      <c r="C250" s="8">
        <f>C251</f>
        <v>1000</v>
      </c>
      <c r="D250" s="8">
        <f aca="true" t="shared" si="221" ref="D250:K250">D251</f>
        <v>0</v>
      </c>
      <c r="E250" s="8">
        <f t="shared" si="221"/>
        <v>0</v>
      </c>
      <c r="F250" s="8">
        <f t="shared" si="221"/>
        <v>0</v>
      </c>
      <c r="G250" s="8">
        <f t="shared" si="221"/>
        <v>1000</v>
      </c>
      <c r="H250" s="8">
        <f t="shared" si="221"/>
        <v>0</v>
      </c>
      <c r="I250" s="8">
        <f t="shared" si="221"/>
        <v>0</v>
      </c>
      <c r="J250" s="8">
        <f t="shared" si="221"/>
        <v>0</v>
      </c>
      <c r="K250" s="8">
        <f t="shared" si="221"/>
        <v>1000</v>
      </c>
      <c r="L250" s="8">
        <f t="shared" si="186"/>
        <v>0</v>
      </c>
      <c r="M250" s="8">
        <f aca="true" t="shared" si="222" ref="M250:X250">M251</f>
        <v>0</v>
      </c>
      <c r="N250" s="8">
        <f t="shared" si="222"/>
        <v>0</v>
      </c>
      <c r="O250" s="8">
        <f t="shared" si="222"/>
        <v>0</v>
      </c>
      <c r="P250" s="8">
        <v>0</v>
      </c>
      <c r="Q250" s="8">
        <v>0</v>
      </c>
      <c r="R250" s="8">
        <f t="shared" si="222"/>
        <v>0</v>
      </c>
      <c r="S250" s="8">
        <f t="shared" si="222"/>
        <v>0</v>
      </c>
      <c r="T250" s="8">
        <f t="shared" si="222"/>
        <v>0</v>
      </c>
      <c r="U250" s="8">
        <f t="shared" si="222"/>
        <v>0</v>
      </c>
      <c r="V250" s="8">
        <f t="shared" si="222"/>
        <v>0</v>
      </c>
      <c r="W250" s="8">
        <f t="shared" si="222"/>
        <v>0</v>
      </c>
      <c r="X250" s="45">
        <f t="shared" si="222"/>
        <v>0</v>
      </c>
    </row>
    <row r="251" spans="1:24" ht="24.75" customHeight="1">
      <c r="A251" s="46" t="s">
        <v>157</v>
      </c>
      <c r="B251" s="4" t="s">
        <v>61</v>
      </c>
      <c r="C251" s="9">
        <v>1000</v>
      </c>
      <c r="D251" s="9">
        <v>0</v>
      </c>
      <c r="E251" s="9">
        <v>0</v>
      </c>
      <c r="F251" s="9">
        <v>0</v>
      </c>
      <c r="G251" s="9">
        <v>1000</v>
      </c>
      <c r="H251" s="9">
        <v>0</v>
      </c>
      <c r="I251" s="9">
        <v>0</v>
      </c>
      <c r="J251" s="9">
        <v>0</v>
      </c>
      <c r="K251" s="9">
        <v>1000</v>
      </c>
      <c r="L251" s="9">
        <f t="shared" si="186"/>
        <v>0</v>
      </c>
      <c r="M251" s="9">
        <v>0</v>
      </c>
      <c r="N251" s="9">
        <v>0</v>
      </c>
      <c r="O251" s="9">
        <f>(L251-N251)</f>
        <v>0</v>
      </c>
      <c r="P251" s="9">
        <v>0</v>
      </c>
      <c r="Q251" s="9">
        <v>0</v>
      </c>
      <c r="R251" s="9">
        <f>N251-Q251</f>
        <v>0</v>
      </c>
      <c r="S251" s="9">
        <v>0</v>
      </c>
      <c r="T251" s="9">
        <v>0</v>
      </c>
      <c r="U251" s="9">
        <v>0</v>
      </c>
      <c r="V251" s="9">
        <v>0</v>
      </c>
      <c r="W251" s="9">
        <f>T251-V251</f>
        <v>0</v>
      </c>
      <c r="X251" s="47">
        <f>L251-Q251</f>
        <v>0</v>
      </c>
    </row>
    <row r="252" spans="1:24" ht="24.75" customHeight="1">
      <c r="A252" s="44" t="s">
        <v>158</v>
      </c>
      <c r="B252" s="2" t="s">
        <v>159</v>
      </c>
      <c r="C252" s="8">
        <f>C253+C254+C255</f>
        <v>20000000</v>
      </c>
      <c r="D252" s="8">
        <f aca="true" t="shared" si="223" ref="D252:K252">D253+D254+D255</f>
        <v>0</v>
      </c>
      <c r="E252" s="8">
        <f t="shared" si="223"/>
        <v>0</v>
      </c>
      <c r="F252" s="8">
        <f t="shared" si="223"/>
        <v>0</v>
      </c>
      <c r="G252" s="8">
        <f t="shared" si="223"/>
        <v>8968200</v>
      </c>
      <c r="H252" s="8">
        <f t="shared" si="223"/>
        <v>0</v>
      </c>
      <c r="I252" s="8">
        <f t="shared" si="223"/>
        <v>0</v>
      </c>
      <c r="J252" s="8">
        <f t="shared" si="223"/>
        <v>5000000</v>
      </c>
      <c r="K252" s="8">
        <f t="shared" si="223"/>
        <v>16020995</v>
      </c>
      <c r="L252" s="8">
        <f t="shared" si="186"/>
        <v>8979005</v>
      </c>
      <c r="M252" s="8">
        <f aca="true" t="shared" si="224" ref="M252:X252">M253+M254+M255</f>
        <v>0</v>
      </c>
      <c r="N252" s="8">
        <f t="shared" si="224"/>
        <v>8979005</v>
      </c>
      <c r="O252" s="8">
        <f t="shared" si="224"/>
        <v>0</v>
      </c>
      <c r="P252" s="8">
        <f t="shared" si="224"/>
        <v>0</v>
      </c>
      <c r="Q252" s="8">
        <f t="shared" si="224"/>
        <v>8979005</v>
      </c>
      <c r="R252" s="8">
        <f t="shared" si="224"/>
        <v>0</v>
      </c>
      <c r="S252" s="8">
        <f t="shared" si="224"/>
        <v>0</v>
      </c>
      <c r="T252" s="8">
        <f t="shared" si="224"/>
        <v>8979005</v>
      </c>
      <c r="U252" s="8">
        <f t="shared" si="224"/>
        <v>0</v>
      </c>
      <c r="V252" s="8">
        <f t="shared" si="224"/>
        <v>8979005</v>
      </c>
      <c r="W252" s="8">
        <f t="shared" si="224"/>
        <v>0</v>
      </c>
      <c r="X252" s="45">
        <f t="shared" si="224"/>
        <v>0</v>
      </c>
    </row>
    <row r="253" spans="1:24" ht="24.75" customHeight="1">
      <c r="A253" s="46" t="s">
        <v>160</v>
      </c>
      <c r="B253" s="4" t="s">
        <v>161</v>
      </c>
      <c r="C253" s="9">
        <v>15000000</v>
      </c>
      <c r="D253" s="9">
        <v>0</v>
      </c>
      <c r="E253" s="9">
        <v>0</v>
      </c>
      <c r="F253" s="9">
        <v>0</v>
      </c>
      <c r="G253" s="9">
        <v>0</v>
      </c>
      <c r="H253" s="9">
        <v>0</v>
      </c>
      <c r="I253" s="9">
        <v>0</v>
      </c>
      <c r="J253" s="9">
        <v>0</v>
      </c>
      <c r="K253" s="9">
        <v>7052795</v>
      </c>
      <c r="L253" s="9">
        <f t="shared" si="186"/>
        <v>7947205</v>
      </c>
      <c r="M253" s="9">
        <v>0</v>
      </c>
      <c r="N253" s="9">
        <v>7947205</v>
      </c>
      <c r="O253" s="9">
        <f>(L253-N253)</f>
        <v>0</v>
      </c>
      <c r="P253" s="9">
        <v>0</v>
      </c>
      <c r="Q253" s="9">
        <v>7947205</v>
      </c>
      <c r="R253" s="9">
        <f>N253-Q253</f>
        <v>0</v>
      </c>
      <c r="S253" s="9">
        <v>0</v>
      </c>
      <c r="T253" s="9">
        <v>7947205</v>
      </c>
      <c r="U253" s="9">
        <v>0</v>
      </c>
      <c r="V253" s="9">
        <v>7947205</v>
      </c>
      <c r="W253" s="9">
        <f>T253-V253</f>
        <v>0</v>
      </c>
      <c r="X253" s="47">
        <f>L253-Q253</f>
        <v>0</v>
      </c>
    </row>
    <row r="254" spans="1:24" ht="24.75" customHeight="1">
      <c r="A254" s="46" t="s">
        <v>162</v>
      </c>
      <c r="B254" s="4" t="s">
        <v>163</v>
      </c>
      <c r="C254" s="9">
        <v>4999000</v>
      </c>
      <c r="D254" s="9">
        <v>0</v>
      </c>
      <c r="E254" s="9">
        <v>0</v>
      </c>
      <c r="F254" s="9">
        <v>0</v>
      </c>
      <c r="G254" s="9">
        <v>3967200</v>
      </c>
      <c r="H254" s="9">
        <v>0</v>
      </c>
      <c r="I254" s="9">
        <v>0</v>
      </c>
      <c r="J254" s="9">
        <v>0</v>
      </c>
      <c r="K254" s="9">
        <v>3967200</v>
      </c>
      <c r="L254" s="9">
        <f t="shared" si="186"/>
        <v>1031800</v>
      </c>
      <c r="M254" s="9">
        <v>0</v>
      </c>
      <c r="N254" s="9">
        <v>1031800</v>
      </c>
      <c r="O254" s="9">
        <f>(L254-N254)</f>
        <v>0</v>
      </c>
      <c r="P254" s="9">
        <v>0</v>
      </c>
      <c r="Q254" s="9">
        <v>1031800</v>
      </c>
      <c r="R254" s="9">
        <f>N254-Q254</f>
        <v>0</v>
      </c>
      <c r="S254" s="9">
        <v>0</v>
      </c>
      <c r="T254" s="9">
        <v>1031800</v>
      </c>
      <c r="U254" s="9">
        <v>0</v>
      </c>
      <c r="V254" s="9">
        <v>1031800</v>
      </c>
      <c r="W254" s="9">
        <f>T254-V254</f>
        <v>0</v>
      </c>
      <c r="X254" s="47">
        <f>L254-Q254</f>
        <v>0</v>
      </c>
    </row>
    <row r="255" spans="1:24" ht="24.75" customHeight="1">
      <c r="A255" s="46" t="s">
        <v>164</v>
      </c>
      <c r="B255" s="4" t="s">
        <v>165</v>
      </c>
      <c r="C255" s="9">
        <v>1000</v>
      </c>
      <c r="D255" s="9">
        <v>0</v>
      </c>
      <c r="E255" s="9">
        <v>0</v>
      </c>
      <c r="F255" s="9">
        <v>0</v>
      </c>
      <c r="G255" s="9">
        <v>5001000</v>
      </c>
      <c r="H255" s="9">
        <v>0</v>
      </c>
      <c r="I255" s="9">
        <v>0</v>
      </c>
      <c r="J255" s="9">
        <v>5000000</v>
      </c>
      <c r="K255" s="9">
        <v>5001000</v>
      </c>
      <c r="L255" s="9">
        <f t="shared" si="186"/>
        <v>0</v>
      </c>
      <c r="M255" s="9">
        <v>0</v>
      </c>
      <c r="N255" s="9">
        <v>0</v>
      </c>
      <c r="O255" s="9">
        <f>(L255-N255)</f>
        <v>0</v>
      </c>
      <c r="P255" s="9">
        <v>0</v>
      </c>
      <c r="Q255" s="9">
        <v>0</v>
      </c>
      <c r="R255" s="9">
        <f>N255-Q255</f>
        <v>0</v>
      </c>
      <c r="S255" s="9">
        <v>0</v>
      </c>
      <c r="T255" s="9">
        <v>0</v>
      </c>
      <c r="U255" s="9">
        <v>0</v>
      </c>
      <c r="V255" s="9">
        <v>0</v>
      </c>
      <c r="W255" s="9">
        <f>T255-V255</f>
        <v>0</v>
      </c>
      <c r="X255" s="47">
        <f>L255-Q255</f>
        <v>0</v>
      </c>
    </row>
    <row r="256" spans="1:24" ht="24.75" customHeight="1">
      <c r="A256" s="44" t="s">
        <v>463</v>
      </c>
      <c r="B256" s="2" t="s">
        <v>464</v>
      </c>
      <c r="C256" s="8">
        <f>C257</f>
        <v>20000000</v>
      </c>
      <c r="D256" s="8">
        <f aca="true" t="shared" si="225" ref="D256:K256">D257</f>
        <v>0</v>
      </c>
      <c r="E256" s="8">
        <f t="shared" si="225"/>
        <v>0</v>
      </c>
      <c r="F256" s="8">
        <f t="shared" si="225"/>
        <v>0</v>
      </c>
      <c r="G256" s="8">
        <f t="shared" si="225"/>
        <v>0</v>
      </c>
      <c r="H256" s="8">
        <f t="shared" si="225"/>
        <v>0</v>
      </c>
      <c r="I256" s="8">
        <f t="shared" si="225"/>
        <v>0</v>
      </c>
      <c r="J256" s="8">
        <f t="shared" si="225"/>
        <v>0</v>
      </c>
      <c r="K256" s="8">
        <f t="shared" si="225"/>
        <v>20000000</v>
      </c>
      <c r="L256" s="8">
        <f t="shared" si="186"/>
        <v>0</v>
      </c>
      <c r="M256" s="8">
        <f aca="true" t="shared" si="226" ref="M256:X256">M257</f>
        <v>0</v>
      </c>
      <c r="N256" s="8">
        <f t="shared" si="226"/>
        <v>0</v>
      </c>
      <c r="O256" s="8">
        <f t="shared" si="226"/>
        <v>0</v>
      </c>
      <c r="P256" s="8">
        <f t="shared" si="226"/>
        <v>0</v>
      </c>
      <c r="Q256" s="8">
        <f t="shared" si="226"/>
        <v>0</v>
      </c>
      <c r="R256" s="8">
        <f t="shared" si="226"/>
        <v>0</v>
      </c>
      <c r="S256" s="8">
        <f t="shared" si="226"/>
        <v>0</v>
      </c>
      <c r="T256" s="8">
        <f t="shared" si="226"/>
        <v>0</v>
      </c>
      <c r="U256" s="8">
        <f t="shared" si="226"/>
        <v>0</v>
      </c>
      <c r="V256" s="8">
        <f t="shared" si="226"/>
        <v>0</v>
      </c>
      <c r="W256" s="8">
        <f t="shared" si="226"/>
        <v>0</v>
      </c>
      <c r="X256" s="45">
        <f t="shared" si="226"/>
        <v>0</v>
      </c>
    </row>
    <row r="257" spans="1:24" ht="24.75" customHeight="1">
      <c r="A257" s="46" t="s">
        <v>465</v>
      </c>
      <c r="B257" s="4" t="s">
        <v>44</v>
      </c>
      <c r="C257" s="9">
        <v>20000000</v>
      </c>
      <c r="D257" s="9">
        <v>0</v>
      </c>
      <c r="E257" s="9">
        <v>0</v>
      </c>
      <c r="F257" s="9">
        <v>0</v>
      </c>
      <c r="G257" s="9">
        <v>0</v>
      </c>
      <c r="H257" s="9">
        <v>0</v>
      </c>
      <c r="I257" s="9">
        <v>0</v>
      </c>
      <c r="J257" s="9">
        <v>0</v>
      </c>
      <c r="K257" s="9">
        <v>20000000</v>
      </c>
      <c r="L257" s="9">
        <f t="shared" si="186"/>
        <v>0</v>
      </c>
      <c r="M257" s="9">
        <v>0</v>
      </c>
      <c r="N257" s="9">
        <v>0</v>
      </c>
      <c r="O257" s="9">
        <f>(L257-N257)</f>
        <v>0</v>
      </c>
      <c r="P257" s="9">
        <v>0</v>
      </c>
      <c r="Q257" s="9">
        <v>0</v>
      </c>
      <c r="R257" s="9">
        <f>N257-Q257</f>
        <v>0</v>
      </c>
      <c r="S257" s="9">
        <v>0</v>
      </c>
      <c r="T257" s="9">
        <v>0</v>
      </c>
      <c r="U257" s="9">
        <v>0</v>
      </c>
      <c r="V257" s="9">
        <v>0</v>
      </c>
      <c r="W257" s="9">
        <f>T257-V257</f>
        <v>0</v>
      </c>
      <c r="X257" s="47">
        <f>L257-Q257</f>
        <v>0</v>
      </c>
    </row>
    <row r="258" spans="1:24" ht="24.75" customHeight="1">
      <c r="A258" s="44" t="s">
        <v>466</v>
      </c>
      <c r="B258" s="2" t="s">
        <v>467</v>
      </c>
      <c r="C258" s="8">
        <f>C259</f>
        <v>220000000</v>
      </c>
      <c r="D258" s="8">
        <f aca="true" t="shared" si="227" ref="D258:K258">D259</f>
        <v>0</v>
      </c>
      <c r="E258" s="8">
        <f t="shared" si="227"/>
        <v>0</v>
      </c>
      <c r="F258" s="8">
        <f t="shared" si="227"/>
        <v>0</v>
      </c>
      <c r="G258" s="8">
        <f t="shared" si="227"/>
        <v>25425036</v>
      </c>
      <c r="H258" s="8">
        <f t="shared" si="227"/>
        <v>0</v>
      </c>
      <c r="I258" s="8">
        <f t="shared" si="227"/>
        <v>0</v>
      </c>
      <c r="J258" s="8">
        <f t="shared" si="227"/>
        <v>170000000</v>
      </c>
      <c r="K258" s="8">
        <f t="shared" si="227"/>
        <v>45425036</v>
      </c>
      <c r="L258" s="8">
        <f t="shared" si="186"/>
        <v>344574964</v>
      </c>
      <c r="M258" s="8">
        <f aca="true" t="shared" si="228" ref="M258:X258">M259</f>
        <v>-62607013</v>
      </c>
      <c r="N258" s="8">
        <f t="shared" si="228"/>
        <v>306865103</v>
      </c>
      <c r="O258" s="8">
        <f t="shared" si="228"/>
        <v>37709861</v>
      </c>
      <c r="P258" s="8">
        <f t="shared" si="228"/>
        <v>5038130</v>
      </c>
      <c r="Q258" s="8">
        <f t="shared" si="228"/>
        <v>306865103</v>
      </c>
      <c r="R258" s="8">
        <f t="shared" si="228"/>
        <v>0</v>
      </c>
      <c r="S258" s="8">
        <f t="shared" si="228"/>
        <v>76831160</v>
      </c>
      <c r="T258" s="8">
        <f t="shared" si="228"/>
        <v>198018457</v>
      </c>
      <c r="U258" s="8">
        <f t="shared" si="228"/>
        <v>75740547</v>
      </c>
      <c r="V258" s="8">
        <f t="shared" si="228"/>
        <v>196927844</v>
      </c>
      <c r="W258" s="8">
        <f t="shared" si="228"/>
        <v>1090613</v>
      </c>
      <c r="X258" s="45">
        <f t="shared" si="228"/>
        <v>37709861</v>
      </c>
    </row>
    <row r="259" spans="1:24" ht="24.75" customHeight="1">
      <c r="A259" s="46" t="s">
        <v>468</v>
      </c>
      <c r="B259" s="4" t="s">
        <v>469</v>
      </c>
      <c r="C259" s="9">
        <v>220000000</v>
      </c>
      <c r="D259" s="9">
        <v>0</v>
      </c>
      <c r="E259" s="9">
        <v>0</v>
      </c>
      <c r="F259" s="9">
        <v>0</v>
      </c>
      <c r="G259" s="9">
        <v>25425036</v>
      </c>
      <c r="H259" s="9">
        <v>0</v>
      </c>
      <c r="I259" s="9">
        <v>0</v>
      </c>
      <c r="J259" s="9">
        <v>170000000</v>
      </c>
      <c r="K259" s="9">
        <v>45425036</v>
      </c>
      <c r="L259" s="9">
        <f t="shared" si="186"/>
        <v>344574964</v>
      </c>
      <c r="M259" s="9">
        <v>-62607013</v>
      </c>
      <c r="N259" s="9">
        <v>306865103</v>
      </c>
      <c r="O259" s="9">
        <f>(L259-N259)</f>
        <v>37709861</v>
      </c>
      <c r="P259" s="9">
        <v>5038130</v>
      </c>
      <c r="Q259" s="9">
        <v>306865103</v>
      </c>
      <c r="R259" s="9">
        <f>N259-Q259</f>
        <v>0</v>
      </c>
      <c r="S259" s="9">
        <v>76831160</v>
      </c>
      <c r="T259" s="9">
        <v>198018457</v>
      </c>
      <c r="U259" s="9">
        <v>75740547</v>
      </c>
      <c r="V259" s="9">
        <v>196927844</v>
      </c>
      <c r="W259" s="9">
        <f>T259-V259</f>
        <v>1090613</v>
      </c>
      <c r="X259" s="47">
        <f>L259-Q259</f>
        <v>37709861</v>
      </c>
    </row>
    <row r="260" spans="1:24" ht="24.75" customHeight="1">
      <c r="A260" s="44" t="s">
        <v>470</v>
      </c>
      <c r="B260" s="2" t="s">
        <v>77</v>
      </c>
      <c r="C260" s="8">
        <f>SUM(C261:C269)+C270+C275+C291+C293+C295</f>
        <v>9808973176</v>
      </c>
      <c r="D260" s="8">
        <f aca="true" t="shared" si="229" ref="D260:X260">SUM(D261:D269)+D270+D275+D291+D293+D295</f>
        <v>0</v>
      </c>
      <c r="E260" s="8">
        <f t="shared" si="229"/>
        <v>0</v>
      </c>
      <c r="F260" s="8">
        <f t="shared" si="229"/>
        <v>0</v>
      </c>
      <c r="G260" s="8">
        <f t="shared" si="229"/>
        <v>0</v>
      </c>
      <c r="H260" s="8">
        <f t="shared" si="229"/>
        <v>12873667714</v>
      </c>
      <c r="I260" s="8">
        <f t="shared" si="229"/>
        <v>0</v>
      </c>
      <c r="J260" s="8">
        <f t="shared" si="229"/>
        <v>7317322779</v>
      </c>
      <c r="K260" s="8">
        <f t="shared" si="229"/>
        <v>7317322779</v>
      </c>
      <c r="L260" s="8">
        <f t="shared" si="186"/>
        <v>22682640890</v>
      </c>
      <c r="M260" s="8">
        <f t="shared" si="229"/>
        <v>3660030524</v>
      </c>
      <c r="N260" s="8">
        <f t="shared" si="229"/>
        <v>12916219821.7</v>
      </c>
      <c r="O260" s="8">
        <f t="shared" si="229"/>
        <v>9766421068.3</v>
      </c>
      <c r="P260" s="8">
        <f t="shared" si="229"/>
        <v>4625306965</v>
      </c>
      <c r="Q260" s="8">
        <f t="shared" si="229"/>
        <v>12916219821.7</v>
      </c>
      <c r="R260" s="8">
        <f t="shared" si="229"/>
        <v>0</v>
      </c>
      <c r="S260" s="8">
        <f t="shared" si="229"/>
        <v>4973523629.8</v>
      </c>
      <c r="T260" s="8">
        <f t="shared" si="229"/>
        <v>9089439321.5</v>
      </c>
      <c r="U260" s="8">
        <f t="shared" si="229"/>
        <v>4759604836</v>
      </c>
      <c r="V260" s="8">
        <f t="shared" si="229"/>
        <v>8510065797.7</v>
      </c>
      <c r="W260" s="8">
        <f t="shared" si="229"/>
        <v>579373523.8</v>
      </c>
      <c r="X260" s="45">
        <f t="shared" si="229"/>
        <v>9766421068.3</v>
      </c>
    </row>
    <row r="261" spans="1:24" ht="24.75" customHeight="1">
      <c r="A261" s="46" t="s">
        <v>166</v>
      </c>
      <c r="B261" s="4" t="s">
        <v>78</v>
      </c>
      <c r="C261" s="9">
        <v>1000</v>
      </c>
      <c r="D261" s="9">
        <v>0</v>
      </c>
      <c r="E261" s="9">
        <v>0</v>
      </c>
      <c r="F261" s="9">
        <v>0</v>
      </c>
      <c r="G261" s="9">
        <v>0</v>
      </c>
      <c r="H261" s="9">
        <v>100000000</v>
      </c>
      <c r="I261" s="9">
        <v>0</v>
      </c>
      <c r="J261" s="9">
        <v>137867835</v>
      </c>
      <c r="K261" s="9">
        <v>0</v>
      </c>
      <c r="L261" s="9">
        <f t="shared" si="186"/>
        <v>237868835</v>
      </c>
      <c r="M261" s="9">
        <v>555240</v>
      </c>
      <c r="N261" s="9">
        <v>137937881</v>
      </c>
      <c r="O261" s="9">
        <f aca="true" t="shared" si="230" ref="O261:O269">(L261-N261)</f>
        <v>99930954</v>
      </c>
      <c r="P261" s="9">
        <v>555240</v>
      </c>
      <c r="Q261" s="9">
        <v>137937881</v>
      </c>
      <c r="R261" s="9">
        <f aca="true" t="shared" si="231" ref="R261:R269">N261-Q261</f>
        <v>0</v>
      </c>
      <c r="S261" s="9">
        <v>555240</v>
      </c>
      <c r="T261" s="9">
        <v>137937881</v>
      </c>
      <c r="U261" s="9">
        <v>555240</v>
      </c>
      <c r="V261" s="9">
        <v>137937881</v>
      </c>
      <c r="W261" s="9">
        <f aca="true" t="shared" si="232" ref="W261:W269">T261-V261</f>
        <v>0</v>
      </c>
      <c r="X261" s="47">
        <f aca="true" t="shared" si="233" ref="X261:X269">L261-Q261</f>
        <v>99930954</v>
      </c>
    </row>
    <row r="262" spans="1:24" ht="24.75" customHeight="1">
      <c r="A262" s="46" t="s">
        <v>167</v>
      </c>
      <c r="B262" s="4" t="s">
        <v>79</v>
      </c>
      <c r="C262" s="9">
        <v>600000000</v>
      </c>
      <c r="D262" s="9">
        <v>0</v>
      </c>
      <c r="E262" s="9">
        <v>0</v>
      </c>
      <c r="F262" s="9">
        <v>0</v>
      </c>
      <c r="G262" s="9">
        <v>0</v>
      </c>
      <c r="H262" s="9">
        <v>0</v>
      </c>
      <c r="I262" s="9">
        <v>0</v>
      </c>
      <c r="J262" s="9">
        <v>0</v>
      </c>
      <c r="K262" s="9">
        <v>600000000</v>
      </c>
      <c r="L262" s="9">
        <f t="shared" si="186"/>
        <v>0</v>
      </c>
      <c r="M262" s="9">
        <v>0</v>
      </c>
      <c r="N262" s="9">
        <v>0</v>
      </c>
      <c r="O262" s="9">
        <f t="shared" si="230"/>
        <v>0</v>
      </c>
      <c r="P262" s="9">
        <v>0</v>
      </c>
      <c r="Q262" s="9">
        <v>0</v>
      </c>
      <c r="R262" s="9">
        <f t="shared" si="231"/>
        <v>0</v>
      </c>
      <c r="S262" s="9">
        <v>0</v>
      </c>
      <c r="T262" s="9">
        <v>0</v>
      </c>
      <c r="U262" s="9">
        <v>0</v>
      </c>
      <c r="V262" s="9">
        <v>0</v>
      </c>
      <c r="W262" s="9">
        <f t="shared" si="232"/>
        <v>0</v>
      </c>
      <c r="X262" s="47">
        <f t="shared" si="233"/>
        <v>0</v>
      </c>
    </row>
    <row r="263" spans="1:24" ht="24.75" customHeight="1">
      <c r="A263" s="46" t="s">
        <v>168</v>
      </c>
      <c r="B263" s="4" t="s">
        <v>80</v>
      </c>
      <c r="C263" s="9">
        <v>500000000</v>
      </c>
      <c r="D263" s="9">
        <v>0</v>
      </c>
      <c r="E263" s="9">
        <v>0</v>
      </c>
      <c r="F263" s="9">
        <v>0</v>
      </c>
      <c r="G263" s="9">
        <v>0</v>
      </c>
      <c r="H263" s="9">
        <v>0</v>
      </c>
      <c r="I263" s="9">
        <v>0</v>
      </c>
      <c r="J263" s="9">
        <v>0</v>
      </c>
      <c r="K263" s="9">
        <v>500000000</v>
      </c>
      <c r="L263" s="9">
        <f t="shared" si="186"/>
        <v>0</v>
      </c>
      <c r="M263" s="9">
        <v>0</v>
      </c>
      <c r="N263" s="9">
        <v>0</v>
      </c>
      <c r="O263" s="9">
        <f t="shared" si="230"/>
        <v>0</v>
      </c>
      <c r="P263" s="9">
        <v>0</v>
      </c>
      <c r="Q263" s="9">
        <v>0</v>
      </c>
      <c r="R263" s="9">
        <f t="shared" si="231"/>
        <v>0</v>
      </c>
      <c r="S263" s="9">
        <v>0</v>
      </c>
      <c r="T263" s="9">
        <v>0</v>
      </c>
      <c r="U263" s="9">
        <v>0</v>
      </c>
      <c r="V263" s="9">
        <v>0</v>
      </c>
      <c r="W263" s="9">
        <f t="shared" si="232"/>
        <v>0</v>
      </c>
      <c r="X263" s="47">
        <f t="shared" si="233"/>
        <v>0</v>
      </c>
    </row>
    <row r="264" spans="1:24" ht="24.75" customHeight="1">
      <c r="A264" s="46" t="s">
        <v>169</v>
      </c>
      <c r="B264" s="4" t="s">
        <v>81</v>
      </c>
      <c r="C264" s="9">
        <v>2000000000</v>
      </c>
      <c r="D264" s="9">
        <v>0</v>
      </c>
      <c r="E264" s="9">
        <v>0</v>
      </c>
      <c r="F264" s="9">
        <v>0</v>
      </c>
      <c r="G264" s="9">
        <v>0</v>
      </c>
      <c r="H264" s="9">
        <v>0</v>
      </c>
      <c r="I264" s="9">
        <v>0</v>
      </c>
      <c r="J264" s="9">
        <v>0</v>
      </c>
      <c r="K264" s="9">
        <v>2000000000</v>
      </c>
      <c r="L264" s="9">
        <f t="shared" si="186"/>
        <v>0</v>
      </c>
      <c r="M264" s="9">
        <v>0</v>
      </c>
      <c r="N264" s="9">
        <v>0</v>
      </c>
      <c r="O264" s="9">
        <f t="shared" si="230"/>
        <v>0</v>
      </c>
      <c r="P264" s="9">
        <v>0</v>
      </c>
      <c r="Q264" s="9">
        <v>0</v>
      </c>
      <c r="R264" s="9">
        <f t="shared" si="231"/>
        <v>0</v>
      </c>
      <c r="S264" s="9">
        <v>0</v>
      </c>
      <c r="T264" s="9">
        <v>0</v>
      </c>
      <c r="U264" s="9">
        <v>0</v>
      </c>
      <c r="V264" s="9">
        <v>0</v>
      </c>
      <c r="W264" s="9">
        <f t="shared" si="232"/>
        <v>0</v>
      </c>
      <c r="X264" s="47">
        <f t="shared" si="233"/>
        <v>0</v>
      </c>
    </row>
    <row r="265" spans="1:24" ht="24.75" customHeight="1">
      <c r="A265" s="46" t="s">
        <v>170</v>
      </c>
      <c r="B265" s="4" t="s">
        <v>82</v>
      </c>
      <c r="C265" s="9">
        <v>500000000</v>
      </c>
      <c r="D265" s="9">
        <v>0</v>
      </c>
      <c r="E265" s="9">
        <v>0</v>
      </c>
      <c r="F265" s="9">
        <v>0</v>
      </c>
      <c r="G265" s="9">
        <v>0</v>
      </c>
      <c r="H265" s="9">
        <v>0</v>
      </c>
      <c r="I265" s="9">
        <v>0</v>
      </c>
      <c r="J265" s="9">
        <v>0</v>
      </c>
      <c r="K265" s="9">
        <v>500000000</v>
      </c>
      <c r="L265" s="9">
        <f t="shared" si="186"/>
        <v>0</v>
      </c>
      <c r="M265" s="9">
        <v>0</v>
      </c>
      <c r="N265" s="9">
        <v>0</v>
      </c>
      <c r="O265" s="9">
        <f t="shared" si="230"/>
        <v>0</v>
      </c>
      <c r="P265" s="9">
        <v>0</v>
      </c>
      <c r="Q265" s="9">
        <v>0</v>
      </c>
      <c r="R265" s="9">
        <f t="shared" si="231"/>
        <v>0</v>
      </c>
      <c r="S265" s="9">
        <v>0</v>
      </c>
      <c r="T265" s="9">
        <v>0</v>
      </c>
      <c r="U265" s="9">
        <v>0</v>
      </c>
      <c r="V265" s="9">
        <v>0</v>
      </c>
      <c r="W265" s="9">
        <f t="shared" si="232"/>
        <v>0</v>
      </c>
      <c r="X265" s="47">
        <f t="shared" si="233"/>
        <v>0</v>
      </c>
    </row>
    <row r="266" spans="1:24" ht="24.75" customHeight="1">
      <c r="A266" s="46" t="s">
        <v>171</v>
      </c>
      <c r="B266" s="4" t="s">
        <v>133</v>
      </c>
      <c r="C266" s="9">
        <v>1000000000</v>
      </c>
      <c r="D266" s="9">
        <v>0</v>
      </c>
      <c r="E266" s="9">
        <v>0</v>
      </c>
      <c r="F266" s="9">
        <v>0</v>
      </c>
      <c r="G266" s="9">
        <v>0</v>
      </c>
      <c r="H266" s="9">
        <v>0</v>
      </c>
      <c r="I266" s="9">
        <v>0</v>
      </c>
      <c r="J266" s="9">
        <v>0</v>
      </c>
      <c r="K266" s="9">
        <v>1000000000</v>
      </c>
      <c r="L266" s="9">
        <f t="shared" si="186"/>
        <v>0</v>
      </c>
      <c r="M266" s="9">
        <v>0</v>
      </c>
      <c r="N266" s="9">
        <v>0</v>
      </c>
      <c r="O266" s="9">
        <f t="shared" si="230"/>
        <v>0</v>
      </c>
      <c r="P266" s="9">
        <v>0</v>
      </c>
      <c r="Q266" s="9">
        <v>0</v>
      </c>
      <c r="R266" s="9">
        <f t="shared" si="231"/>
        <v>0</v>
      </c>
      <c r="S266" s="9">
        <v>0</v>
      </c>
      <c r="T266" s="9">
        <v>0</v>
      </c>
      <c r="U266" s="9">
        <v>0</v>
      </c>
      <c r="V266" s="9">
        <v>0</v>
      </c>
      <c r="W266" s="9">
        <f t="shared" si="232"/>
        <v>0</v>
      </c>
      <c r="X266" s="47">
        <f t="shared" si="233"/>
        <v>0</v>
      </c>
    </row>
    <row r="267" spans="1:24" ht="24.75" customHeight="1">
      <c r="A267" s="46" t="s">
        <v>172</v>
      </c>
      <c r="B267" s="4" t="s">
        <v>138</v>
      </c>
      <c r="C267" s="9">
        <v>500000000</v>
      </c>
      <c r="D267" s="9">
        <v>0</v>
      </c>
      <c r="E267" s="9">
        <v>0</v>
      </c>
      <c r="F267" s="9">
        <v>0</v>
      </c>
      <c r="G267" s="9">
        <v>0</v>
      </c>
      <c r="H267" s="9">
        <v>0</v>
      </c>
      <c r="I267" s="9">
        <v>0</v>
      </c>
      <c r="J267" s="9">
        <v>0</v>
      </c>
      <c r="K267" s="9">
        <v>500000000</v>
      </c>
      <c r="L267" s="9">
        <f aca="true" t="shared" si="234" ref="L267:L302">(C267+H267-I267+J267-K267)</f>
        <v>0</v>
      </c>
      <c r="M267" s="9">
        <v>0</v>
      </c>
      <c r="N267" s="9">
        <v>0</v>
      </c>
      <c r="O267" s="9">
        <f t="shared" si="230"/>
        <v>0</v>
      </c>
      <c r="P267" s="9">
        <v>0</v>
      </c>
      <c r="Q267" s="9">
        <v>0</v>
      </c>
      <c r="R267" s="9">
        <f t="shared" si="231"/>
        <v>0</v>
      </c>
      <c r="S267" s="9">
        <v>0</v>
      </c>
      <c r="T267" s="9">
        <v>0</v>
      </c>
      <c r="U267" s="9">
        <v>0</v>
      </c>
      <c r="V267" s="9">
        <v>0</v>
      </c>
      <c r="W267" s="9">
        <f t="shared" si="232"/>
        <v>0</v>
      </c>
      <c r="X267" s="47">
        <f t="shared" si="233"/>
        <v>0</v>
      </c>
    </row>
    <row r="268" spans="1:24" ht="24.75" customHeight="1">
      <c r="A268" s="46" t="s">
        <v>173</v>
      </c>
      <c r="B268" s="4" t="s">
        <v>174</v>
      </c>
      <c r="C268" s="9">
        <v>500000000</v>
      </c>
      <c r="D268" s="9">
        <v>0</v>
      </c>
      <c r="E268" s="9">
        <v>0</v>
      </c>
      <c r="F268" s="9">
        <v>0</v>
      </c>
      <c r="G268" s="9">
        <v>0</v>
      </c>
      <c r="H268" s="9">
        <v>0</v>
      </c>
      <c r="I268" s="9">
        <v>0</v>
      </c>
      <c r="J268" s="9">
        <v>0</v>
      </c>
      <c r="K268" s="9">
        <v>500000000</v>
      </c>
      <c r="L268" s="9">
        <f t="shared" si="234"/>
        <v>0</v>
      </c>
      <c r="M268" s="9">
        <v>0</v>
      </c>
      <c r="N268" s="9">
        <v>0</v>
      </c>
      <c r="O268" s="9">
        <f t="shared" si="230"/>
        <v>0</v>
      </c>
      <c r="P268" s="9">
        <v>0</v>
      </c>
      <c r="Q268" s="9">
        <v>0</v>
      </c>
      <c r="R268" s="9">
        <f t="shared" si="231"/>
        <v>0</v>
      </c>
      <c r="S268" s="9">
        <v>0</v>
      </c>
      <c r="T268" s="9">
        <v>0</v>
      </c>
      <c r="U268" s="9">
        <v>0</v>
      </c>
      <c r="V268" s="9">
        <v>0</v>
      </c>
      <c r="W268" s="9">
        <f t="shared" si="232"/>
        <v>0</v>
      </c>
      <c r="X268" s="47">
        <f t="shared" si="233"/>
        <v>0</v>
      </c>
    </row>
    <row r="269" spans="1:24" ht="24.75" customHeight="1">
      <c r="A269" s="46" t="s">
        <v>175</v>
      </c>
      <c r="B269" s="4" t="s">
        <v>176</v>
      </c>
      <c r="C269" s="9">
        <v>897242676</v>
      </c>
      <c r="D269" s="9">
        <v>0</v>
      </c>
      <c r="E269" s="9">
        <v>0</v>
      </c>
      <c r="F269" s="9">
        <v>0</v>
      </c>
      <c r="G269" s="9">
        <v>0</v>
      </c>
      <c r="H269" s="9">
        <v>1246746763</v>
      </c>
      <c r="I269" s="9">
        <v>0</v>
      </c>
      <c r="J269" s="9">
        <v>0</v>
      </c>
      <c r="K269" s="9">
        <v>677910972</v>
      </c>
      <c r="L269" s="9">
        <f t="shared" si="234"/>
        <v>1466078467</v>
      </c>
      <c r="M269" s="9">
        <v>-235171798</v>
      </c>
      <c r="N269" s="9">
        <v>1097104694.7</v>
      </c>
      <c r="O269" s="9">
        <f t="shared" si="230"/>
        <v>368973772.29999995</v>
      </c>
      <c r="P269" s="9">
        <v>0</v>
      </c>
      <c r="Q269" s="9">
        <v>1097104694.7</v>
      </c>
      <c r="R269" s="9">
        <f t="shared" si="231"/>
        <v>0</v>
      </c>
      <c r="S269" s="9">
        <v>0</v>
      </c>
      <c r="T269" s="9">
        <v>1097104694.7</v>
      </c>
      <c r="U269" s="9">
        <v>0</v>
      </c>
      <c r="V269" s="9">
        <v>1097104694.7</v>
      </c>
      <c r="W269" s="9">
        <f t="shared" si="232"/>
        <v>0</v>
      </c>
      <c r="X269" s="47">
        <f t="shared" si="233"/>
        <v>368973772.29999995</v>
      </c>
    </row>
    <row r="270" spans="1:24" ht="24.75" customHeight="1">
      <c r="A270" s="44" t="s">
        <v>177</v>
      </c>
      <c r="B270" s="2" t="s">
        <v>178</v>
      </c>
      <c r="C270" s="8">
        <f>SUM(C271:C274)</f>
        <v>2961729500</v>
      </c>
      <c r="D270" s="8">
        <f aca="true" t="shared" si="235" ref="D270:K270">SUM(D271:D274)</f>
        <v>0</v>
      </c>
      <c r="E270" s="8">
        <f t="shared" si="235"/>
        <v>0</v>
      </c>
      <c r="F270" s="8">
        <f t="shared" si="235"/>
        <v>0</v>
      </c>
      <c r="G270" s="8">
        <f t="shared" si="235"/>
        <v>0</v>
      </c>
      <c r="H270" s="8">
        <f t="shared" si="235"/>
        <v>67867835</v>
      </c>
      <c r="I270" s="8">
        <f t="shared" si="235"/>
        <v>0</v>
      </c>
      <c r="J270" s="8">
        <f t="shared" si="235"/>
        <v>0</v>
      </c>
      <c r="K270" s="8">
        <f t="shared" si="235"/>
        <v>67867835</v>
      </c>
      <c r="L270" s="8">
        <f t="shared" si="234"/>
        <v>2961729500</v>
      </c>
      <c r="M270" s="8">
        <f aca="true" t="shared" si="236" ref="M270:X270">SUM(M271:M274)</f>
        <v>0</v>
      </c>
      <c r="N270" s="8">
        <f t="shared" si="236"/>
        <v>2961729500</v>
      </c>
      <c r="O270" s="8">
        <f t="shared" si="236"/>
        <v>0</v>
      </c>
      <c r="P270" s="8">
        <f t="shared" si="236"/>
        <v>0</v>
      </c>
      <c r="Q270" s="8">
        <f t="shared" si="236"/>
        <v>2961729500</v>
      </c>
      <c r="R270" s="8">
        <f t="shared" si="236"/>
        <v>0</v>
      </c>
      <c r="S270" s="8">
        <f t="shared" si="236"/>
        <v>0</v>
      </c>
      <c r="T270" s="8">
        <f t="shared" si="236"/>
        <v>2719331000</v>
      </c>
      <c r="U270" s="8">
        <f t="shared" si="236"/>
        <v>217993000</v>
      </c>
      <c r="V270" s="8">
        <f t="shared" si="236"/>
        <v>2719331000</v>
      </c>
      <c r="W270" s="8">
        <f t="shared" si="236"/>
        <v>0</v>
      </c>
      <c r="X270" s="45">
        <f t="shared" si="236"/>
        <v>0</v>
      </c>
    </row>
    <row r="271" spans="1:24" ht="24.75" customHeight="1">
      <c r="A271" s="46" t="s">
        <v>179</v>
      </c>
      <c r="B271" s="4" t="s">
        <v>180</v>
      </c>
      <c r="C271" s="9">
        <v>611070900</v>
      </c>
      <c r="D271" s="9">
        <v>0</v>
      </c>
      <c r="E271" s="9">
        <v>0</v>
      </c>
      <c r="F271" s="9">
        <v>0</v>
      </c>
      <c r="G271" s="9">
        <v>0</v>
      </c>
      <c r="H271" s="9">
        <v>37664414</v>
      </c>
      <c r="I271" s="9">
        <v>0</v>
      </c>
      <c r="J271" s="9">
        <v>0</v>
      </c>
      <c r="K271" s="9">
        <v>37664414</v>
      </c>
      <c r="L271" s="9">
        <f t="shared" si="234"/>
        <v>611070900</v>
      </c>
      <c r="M271" s="9">
        <v>0</v>
      </c>
      <c r="N271" s="9">
        <v>611070900</v>
      </c>
      <c r="O271" s="9">
        <f>(L271-N271)</f>
        <v>0</v>
      </c>
      <c r="P271" s="9">
        <v>0</v>
      </c>
      <c r="Q271" s="9">
        <v>611070900</v>
      </c>
      <c r="R271" s="9">
        <f>N271-Q271</f>
        <v>0</v>
      </c>
      <c r="S271" s="9">
        <v>0</v>
      </c>
      <c r="T271" s="9">
        <v>546464558</v>
      </c>
      <c r="U271" s="9">
        <v>58101558</v>
      </c>
      <c r="V271" s="9">
        <v>546464558</v>
      </c>
      <c r="W271" s="9">
        <f>T271-V271</f>
        <v>0</v>
      </c>
      <c r="X271" s="47">
        <f>L271-Q271</f>
        <v>0</v>
      </c>
    </row>
    <row r="272" spans="1:24" ht="24.75" customHeight="1">
      <c r="A272" s="46" t="s">
        <v>181</v>
      </c>
      <c r="B272" s="4" t="s">
        <v>182</v>
      </c>
      <c r="C272" s="9">
        <v>893738600</v>
      </c>
      <c r="D272" s="9">
        <v>0</v>
      </c>
      <c r="E272" s="9">
        <v>0</v>
      </c>
      <c r="F272" s="9">
        <v>0</v>
      </c>
      <c r="G272" s="9">
        <v>0</v>
      </c>
      <c r="H272" s="9">
        <v>30203421</v>
      </c>
      <c r="I272" s="9">
        <v>0</v>
      </c>
      <c r="J272" s="9">
        <v>0</v>
      </c>
      <c r="K272" s="9">
        <v>30203421</v>
      </c>
      <c r="L272" s="9">
        <f t="shared" si="234"/>
        <v>893738600</v>
      </c>
      <c r="M272" s="9">
        <v>0</v>
      </c>
      <c r="N272" s="9">
        <v>893738600</v>
      </c>
      <c r="O272" s="9">
        <f>(L272-N272)</f>
        <v>0</v>
      </c>
      <c r="P272" s="9">
        <v>0</v>
      </c>
      <c r="Q272" s="9">
        <v>893738600</v>
      </c>
      <c r="R272" s="9">
        <f>N272-Q272</f>
        <v>0</v>
      </c>
      <c r="S272" s="9">
        <v>0</v>
      </c>
      <c r="T272" s="9">
        <v>808287550</v>
      </c>
      <c r="U272" s="9">
        <v>76847550</v>
      </c>
      <c r="V272" s="9">
        <v>808287550</v>
      </c>
      <c r="W272" s="9">
        <f>T272-V272</f>
        <v>0</v>
      </c>
      <c r="X272" s="47">
        <f>L272-Q272</f>
        <v>0</v>
      </c>
    </row>
    <row r="273" spans="1:24" ht="24.75" customHeight="1">
      <c r="A273" s="46" t="s">
        <v>183</v>
      </c>
      <c r="B273" s="4" t="s">
        <v>184</v>
      </c>
      <c r="C273" s="9">
        <v>591624000</v>
      </c>
      <c r="D273" s="9">
        <v>0</v>
      </c>
      <c r="E273" s="9">
        <v>0</v>
      </c>
      <c r="F273" s="9">
        <v>0</v>
      </c>
      <c r="G273" s="9">
        <v>0</v>
      </c>
      <c r="H273" s="9">
        <v>0</v>
      </c>
      <c r="I273" s="9">
        <v>0</v>
      </c>
      <c r="J273" s="9">
        <v>0</v>
      </c>
      <c r="K273" s="9">
        <v>0</v>
      </c>
      <c r="L273" s="9">
        <f t="shared" si="234"/>
        <v>591624000</v>
      </c>
      <c r="M273" s="9">
        <v>0</v>
      </c>
      <c r="N273" s="9">
        <v>591624000</v>
      </c>
      <c r="O273" s="9">
        <f>(L273-N273)</f>
        <v>0</v>
      </c>
      <c r="P273" s="9">
        <v>0</v>
      </c>
      <c r="Q273" s="9">
        <v>591624000</v>
      </c>
      <c r="R273" s="9">
        <f>N273-Q273</f>
        <v>0</v>
      </c>
      <c r="S273" s="9">
        <v>0</v>
      </c>
      <c r="T273" s="9">
        <v>550341783</v>
      </c>
      <c r="U273" s="9">
        <v>37125783</v>
      </c>
      <c r="V273" s="9">
        <v>550341783</v>
      </c>
      <c r="W273" s="9">
        <f>T273-V273</f>
        <v>0</v>
      </c>
      <c r="X273" s="47">
        <f>L273-Q273</f>
        <v>0</v>
      </c>
    </row>
    <row r="274" spans="1:24" ht="24.75" customHeight="1">
      <c r="A274" s="46" t="s">
        <v>185</v>
      </c>
      <c r="B274" s="4" t="s">
        <v>186</v>
      </c>
      <c r="C274" s="9">
        <v>865296000</v>
      </c>
      <c r="D274" s="9">
        <v>0</v>
      </c>
      <c r="E274" s="9">
        <v>0</v>
      </c>
      <c r="F274" s="9">
        <v>0</v>
      </c>
      <c r="G274" s="9">
        <v>0</v>
      </c>
      <c r="H274" s="9">
        <v>0</v>
      </c>
      <c r="I274" s="9">
        <v>0</v>
      </c>
      <c r="J274" s="9">
        <v>0</v>
      </c>
      <c r="K274" s="9">
        <v>0</v>
      </c>
      <c r="L274" s="9">
        <f t="shared" si="234"/>
        <v>865296000</v>
      </c>
      <c r="M274" s="9">
        <v>0</v>
      </c>
      <c r="N274" s="9">
        <v>865296000</v>
      </c>
      <c r="O274" s="9">
        <f>(L274-N274)</f>
        <v>0</v>
      </c>
      <c r="P274" s="9">
        <v>0</v>
      </c>
      <c r="Q274" s="9">
        <v>865296000</v>
      </c>
      <c r="R274" s="9">
        <f>N274-Q274</f>
        <v>0</v>
      </c>
      <c r="S274" s="9">
        <v>0</v>
      </c>
      <c r="T274" s="9">
        <v>814237109</v>
      </c>
      <c r="U274" s="9">
        <v>45918109</v>
      </c>
      <c r="V274" s="9">
        <v>814237109</v>
      </c>
      <c r="W274" s="9">
        <f>T274-V274</f>
        <v>0</v>
      </c>
      <c r="X274" s="47">
        <f>L274-Q274</f>
        <v>0</v>
      </c>
    </row>
    <row r="275" spans="1:24" ht="24.75" customHeight="1">
      <c r="A275" s="44" t="s">
        <v>187</v>
      </c>
      <c r="B275" s="2" t="s">
        <v>88</v>
      </c>
      <c r="C275" s="8">
        <f>(C276+C278+C281+C286+C288)</f>
        <v>350000000</v>
      </c>
      <c r="D275" s="8">
        <f aca="true" t="shared" si="237" ref="D275:K275">(D276+D278+D281+D286+D288)</f>
        <v>0</v>
      </c>
      <c r="E275" s="8">
        <f t="shared" si="237"/>
        <v>0</v>
      </c>
      <c r="F275" s="8">
        <f t="shared" si="237"/>
        <v>0</v>
      </c>
      <c r="G275" s="8">
        <f t="shared" si="237"/>
        <v>0</v>
      </c>
      <c r="H275" s="8">
        <f t="shared" si="237"/>
        <v>1142753404</v>
      </c>
      <c r="I275" s="8">
        <f t="shared" si="237"/>
        <v>0</v>
      </c>
      <c r="J275" s="8">
        <f t="shared" si="237"/>
        <v>969454944</v>
      </c>
      <c r="K275" s="8">
        <f t="shared" si="237"/>
        <v>361543972</v>
      </c>
      <c r="L275" s="8">
        <f t="shared" si="234"/>
        <v>2100664376</v>
      </c>
      <c r="M275" s="8">
        <f aca="true" t="shared" si="238" ref="M275:X275">(M276+M278+M281+M286+M288)</f>
        <v>24086940</v>
      </c>
      <c r="N275" s="8">
        <f t="shared" si="238"/>
        <v>1619952266</v>
      </c>
      <c r="O275" s="8">
        <f t="shared" si="238"/>
        <v>480712110</v>
      </c>
      <c r="P275" s="8">
        <f t="shared" si="238"/>
        <v>579678671</v>
      </c>
      <c r="Q275" s="8">
        <f t="shared" si="238"/>
        <v>1619952266</v>
      </c>
      <c r="R275" s="8">
        <f t="shared" si="238"/>
        <v>0</v>
      </c>
      <c r="S275" s="8">
        <f t="shared" si="238"/>
        <v>1056433574.8</v>
      </c>
      <c r="T275" s="8">
        <f t="shared" si="238"/>
        <v>1205895304.8</v>
      </c>
      <c r="U275" s="8">
        <f t="shared" si="238"/>
        <v>1081995702</v>
      </c>
      <c r="V275" s="8">
        <f t="shared" si="238"/>
        <v>1083995702</v>
      </c>
      <c r="W275" s="8">
        <f t="shared" si="238"/>
        <v>121899602.79999995</v>
      </c>
      <c r="X275" s="45">
        <f t="shared" si="238"/>
        <v>480712110</v>
      </c>
    </row>
    <row r="276" spans="1:24" ht="24.75" customHeight="1">
      <c r="A276" s="44" t="s">
        <v>742</v>
      </c>
      <c r="B276" s="2" t="s">
        <v>743</v>
      </c>
      <c r="C276" s="8">
        <f>(C277)</f>
        <v>0</v>
      </c>
      <c r="D276" s="8">
        <f aca="true" t="shared" si="239" ref="D276:K276">(D277)</f>
        <v>0</v>
      </c>
      <c r="E276" s="8">
        <f t="shared" si="239"/>
        <v>0</v>
      </c>
      <c r="F276" s="8">
        <f t="shared" si="239"/>
        <v>0</v>
      </c>
      <c r="G276" s="8">
        <f t="shared" si="239"/>
        <v>0</v>
      </c>
      <c r="H276" s="8">
        <f t="shared" si="239"/>
        <v>50000000</v>
      </c>
      <c r="I276" s="8">
        <f t="shared" si="239"/>
        <v>0</v>
      </c>
      <c r="J276" s="8">
        <f t="shared" si="239"/>
        <v>0</v>
      </c>
      <c r="K276" s="8">
        <f t="shared" si="239"/>
        <v>0</v>
      </c>
      <c r="L276" s="8">
        <f t="shared" si="234"/>
        <v>50000000</v>
      </c>
      <c r="M276" s="8">
        <f aca="true" t="shared" si="240" ref="M276:X276">(M277)</f>
        <v>-2500000</v>
      </c>
      <c r="N276" s="8">
        <f t="shared" si="240"/>
        <v>47500000</v>
      </c>
      <c r="O276" s="8">
        <f t="shared" si="240"/>
        <v>2500000</v>
      </c>
      <c r="P276" s="8">
        <f t="shared" si="240"/>
        <v>5500000</v>
      </c>
      <c r="Q276" s="8">
        <f t="shared" si="240"/>
        <v>47500000</v>
      </c>
      <c r="R276" s="8">
        <f t="shared" si="240"/>
        <v>0</v>
      </c>
      <c r="S276" s="8">
        <f t="shared" si="240"/>
        <v>5500000</v>
      </c>
      <c r="T276" s="8">
        <f t="shared" si="240"/>
        <v>44500000</v>
      </c>
      <c r="U276" s="8">
        <f t="shared" si="240"/>
        <v>26000000</v>
      </c>
      <c r="V276" s="8">
        <f t="shared" si="240"/>
        <v>26000000</v>
      </c>
      <c r="W276" s="8">
        <f t="shared" si="240"/>
        <v>18500000</v>
      </c>
      <c r="X276" s="45">
        <f t="shared" si="240"/>
        <v>2500000</v>
      </c>
    </row>
    <row r="277" spans="1:24" ht="24.75" customHeight="1">
      <c r="A277" s="46" t="s">
        <v>744</v>
      </c>
      <c r="B277" s="4" t="s">
        <v>135</v>
      </c>
      <c r="C277" s="9">
        <v>0</v>
      </c>
      <c r="D277" s="9">
        <v>0</v>
      </c>
      <c r="E277" s="9">
        <v>0</v>
      </c>
      <c r="F277" s="9">
        <v>0</v>
      </c>
      <c r="G277" s="9">
        <v>0</v>
      </c>
      <c r="H277" s="9">
        <v>50000000</v>
      </c>
      <c r="I277" s="9">
        <v>0</v>
      </c>
      <c r="J277" s="9">
        <v>0</v>
      </c>
      <c r="K277" s="9">
        <v>0</v>
      </c>
      <c r="L277" s="9">
        <f t="shared" si="234"/>
        <v>50000000</v>
      </c>
      <c r="M277" s="9">
        <v>-2500000</v>
      </c>
      <c r="N277" s="9">
        <v>47500000</v>
      </c>
      <c r="O277" s="9">
        <f>(L277-N277)</f>
        <v>2500000</v>
      </c>
      <c r="P277" s="9">
        <v>5500000</v>
      </c>
      <c r="Q277" s="9">
        <v>47500000</v>
      </c>
      <c r="R277" s="9">
        <f>N277-Q277</f>
        <v>0</v>
      </c>
      <c r="S277" s="9">
        <v>5500000</v>
      </c>
      <c r="T277" s="9">
        <v>44500000</v>
      </c>
      <c r="U277" s="9">
        <v>26000000</v>
      </c>
      <c r="V277" s="9">
        <v>26000000</v>
      </c>
      <c r="W277" s="9">
        <f>T277-V277</f>
        <v>18500000</v>
      </c>
      <c r="X277" s="47">
        <f>L277-Q277</f>
        <v>2500000</v>
      </c>
    </row>
    <row r="278" spans="1:24" ht="24.75" customHeight="1">
      <c r="A278" s="44" t="s">
        <v>745</v>
      </c>
      <c r="B278" s="2" t="s">
        <v>746</v>
      </c>
      <c r="C278" s="8">
        <f>(C279+C280)</f>
        <v>0</v>
      </c>
      <c r="D278" s="8">
        <f aca="true" t="shared" si="241" ref="D278:K278">(D279+D280)</f>
        <v>0</v>
      </c>
      <c r="E278" s="8">
        <f t="shared" si="241"/>
        <v>0</v>
      </c>
      <c r="F278" s="8">
        <f t="shared" si="241"/>
        <v>0</v>
      </c>
      <c r="G278" s="8">
        <f t="shared" si="241"/>
        <v>0</v>
      </c>
      <c r="H278" s="8">
        <f t="shared" si="241"/>
        <v>372048354</v>
      </c>
      <c r="I278" s="8">
        <f t="shared" si="241"/>
        <v>0</v>
      </c>
      <c r="J278" s="8">
        <f t="shared" si="241"/>
        <v>357910972</v>
      </c>
      <c r="K278" s="8">
        <f t="shared" si="241"/>
        <v>259910972</v>
      </c>
      <c r="L278" s="8">
        <f aca="true" t="shared" si="242" ref="L278:X278">(L279+L280)</f>
        <v>470048354</v>
      </c>
      <c r="M278" s="8">
        <f t="shared" si="242"/>
        <v>-184025329</v>
      </c>
      <c r="N278" s="8">
        <f t="shared" si="242"/>
        <v>286023025</v>
      </c>
      <c r="O278" s="8">
        <f t="shared" si="242"/>
        <v>184025329</v>
      </c>
      <c r="P278" s="8">
        <f t="shared" si="242"/>
        <v>-3713329</v>
      </c>
      <c r="Q278" s="8">
        <f t="shared" si="242"/>
        <v>286023025</v>
      </c>
      <c r="R278" s="8">
        <f t="shared" si="242"/>
        <v>0</v>
      </c>
      <c r="S278" s="8">
        <f t="shared" si="242"/>
        <v>42956295</v>
      </c>
      <c r="T278" s="8">
        <f t="shared" si="242"/>
        <v>58023025</v>
      </c>
      <c r="U278" s="8">
        <f t="shared" si="242"/>
        <v>53066730</v>
      </c>
      <c r="V278" s="8">
        <f t="shared" si="242"/>
        <v>55066730</v>
      </c>
      <c r="W278" s="8">
        <f t="shared" si="242"/>
        <v>2956295</v>
      </c>
      <c r="X278" s="45">
        <f t="shared" si="242"/>
        <v>184025329</v>
      </c>
    </row>
    <row r="279" spans="1:24" ht="24.75" customHeight="1">
      <c r="A279" s="46" t="s">
        <v>747</v>
      </c>
      <c r="B279" s="4" t="s">
        <v>367</v>
      </c>
      <c r="C279" s="9">
        <v>0</v>
      </c>
      <c r="D279" s="9">
        <v>0</v>
      </c>
      <c r="E279" s="9">
        <v>0</v>
      </c>
      <c r="F279" s="9">
        <v>0</v>
      </c>
      <c r="G279" s="9">
        <v>0</v>
      </c>
      <c r="H279" s="9">
        <v>372048354</v>
      </c>
      <c r="I279" s="9">
        <v>0</v>
      </c>
      <c r="J279" s="9">
        <v>250000000</v>
      </c>
      <c r="K279" s="9">
        <v>220000000</v>
      </c>
      <c r="L279" s="9">
        <f t="shared" si="234"/>
        <v>402048354</v>
      </c>
      <c r="M279" s="9">
        <v>-184025329</v>
      </c>
      <c r="N279" s="9">
        <v>218023025</v>
      </c>
      <c r="O279" s="9">
        <f>(L279-N279)</f>
        <v>184025329</v>
      </c>
      <c r="P279" s="9">
        <v>-3713329</v>
      </c>
      <c r="Q279" s="9">
        <v>218023025</v>
      </c>
      <c r="R279" s="9">
        <f>N279-Q279</f>
        <v>0</v>
      </c>
      <c r="S279" s="9">
        <v>2956295</v>
      </c>
      <c r="T279" s="9">
        <v>18023025</v>
      </c>
      <c r="U279" s="9">
        <v>13066730</v>
      </c>
      <c r="V279" s="9">
        <v>15066730</v>
      </c>
      <c r="W279" s="9">
        <f>T279-V279</f>
        <v>2956295</v>
      </c>
      <c r="X279" s="47">
        <f>L279-Q279</f>
        <v>184025329</v>
      </c>
    </row>
    <row r="280" spans="1:24" ht="24.75" customHeight="1">
      <c r="A280" s="46" t="s">
        <v>763</v>
      </c>
      <c r="B280" s="4" t="s">
        <v>65</v>
      </c>
      <c r="C280" s="9">
        <v>0</v>
      </c>
      <c r="D280" s="9">
        <v>0</v>
      </c>
      <c r="E280" s="9">
        <v>0</v>
      </c>
      <c r="F280" s="9">
        <v>0</v>
      </c>
      <c r="G280" s="9">
        <v>0</v>
      </c>
      <c r="H280" s="9">
        <v>0</v>
      </c>
      <c r="I280" s="9">
        <v>0</v>
      </c>
      <c r="J280" s="9">
        <v>107910972</v>
      </c>
      <c r="K280" s="9">
        <v>39910972</v>
      </c>
      <c r="L280" s="9">
        <f t="shared" si="234"/>
        <v>68000000</v>
      </c>
      <c r="M280" s="9">
        <v>0</v>
      </c>
      <c r="N280" s="9">
        <v>68000000</v>
      </c>
      <c r="O280" s="9">
        <f>(L280-N280)</f>
        <v>0</v>
      </c>
      <c r="P280" s="9">
        <v>0</v>
      </c>
      <c r="Q280" s="9">
        <v>68000000</v>
      </c>
      <c r="R280" s="9">
        <f>N280-Q280</f>
        <v>0</v>
      </c>
      <c r="S280" s="9">
        <v>40000000</v>
      </c>
      <c r="T280" s="9">
        <v>40000000</v>
      </c>
      <c r="U280" s="9">
        <v>40000000</v>
      </c>
      <c r="V280" s="9">
        <v>40000000</v>
      </c>
      <c r="W280" s="9">
        <f>T280-V280</f>
        <v>0</v>
      </c>
      <c r="X280" s="47">
        <f>L280-Q280</f>
        <v>0</v>
      </c>
    </row>
    <row r="281" spans="1:24" ht="51" customHeight="1">
      <c r="A281" s="44" t="s">
        <v>188</v>
      </c>
      <c r="B281" s="2" t="s">
        <v>189</v>
      </c>
      <c r="C281" s="8">
        <f>C282+C284</f>
        <v>200000000</v>
      </c>
      <c r="D281" s="8">
        <f aca="true" t="shared" si="243" ref="D281:K281">D282+D284</f>
        <v>0</v>
      </c>
      <c r="E281" s="8">
        <f t="shared" si="243"/>
        <v>0</v>
      </c>
      <c r="F281" s="8">
        <f t="shared" si="243"/>
        <v>0</v>
      </c>
      <c r="G281" s="8">
        <f t="shared" si="243"/>
        <v>0</v>
      </c>
      <c r="H281" s="8">
        <f t="shared" si="243"/>
        <v>425000000</v>
      </c>
      <c r="I281" s="8">
        <f t="shared" si="243"/>
        <v>0</v>
      </c>
      <c r="J281" s="8">
        <f t="shared" si="243"/>
        <v>326418972</v>
      </c>
      <c r="K281" s="8">
        <f t="shared" si="243"/>
        <v>0</v>
      </c>
      <c r="L281" s="8">
        <f t="shared" si="234"/>
        <v>951418972</v>
      </c>
      <c r="M281" s="8">
        <f aca="true" t="shared" si="244" ref="M281:X281">M282+M284</f>
        <v>281723269</v>
      </c>
      <c r="N281" s="8">
        <f t="shared" si="244"/>
        <v>923142241</v>
      </c>
      <c r="O281" s="8">
        <f t="shared" si="244"/>
        <v>28276731</v>
      </c>
      <c r="P281" s="8">
        <f t="shared" si="244"/>
        <v>310000000</v>
      </c>
      <c r="Q281" s="8">
        <f t="shared" si="244"/>
        <v>923142241</v>
      </c>
      <c r="R281" s="8">
        <f t="shared" si="244"/>
        <v>0</v>
      </c>
      <c r="S281" s="8">
        <f t="shared" si="244"/>
        <v>797977279.8</v>
      </c>
      <c r="T281" s="8">
        <f t="shared" si="244"/>
        <v>797977279.8</v>
      </c>
      <c r="U281" s="8">
        <f t="shared" si="244"/>
        <v>714533972</v>
      </c>
      <c r="V281" s="8">
        <f t="shared" si="244"/>
        <v>714533972</v>
      </c>
      <c r="W281" s="8">
        <f t="shared" si="244"/>
        <v>83443307.79999995</v>
      </c>
      <c r="X281" s="45">
        <f t="shared" si="244"/>
        <v>28276731</v>
      </c>
    </row>
    <row r="282" spans="1:24" ht="24.75" customHeight="1">
      <c r="A282" s="44" t="s">
        <v>190</v>
      </c>
      <c r="B282" s="2" t="s">
        <v>191</v>
      </c>
      <c r="C282" s="8">
        <f>C283</f>
        <v>100000000</v>
      </c>
      <c r="D282" s="8">
        <f aca="true" t="shared" si="245" ref="D282:K282">D283</f>
        <v>0</v>
      </c>
      <c r="E282" s="8">
        <f t="shared" si="245"/>
        <v>0</v>
      </c>
      <c r="F282" s="8">
        <f t="shared" si="245"/>
        <v>0</v>
      </c>
      <c r="G282" s="8">
        <f t="shared" si="245"/>
        <v>0</v>
      </c>
      <c r="H282" s="8">
        <f t="shared" si="245"/>
        <v>125000000</v>
      </c>
      <c r="I282" s="8">
        <f t="shared" si="245"/>
        <v>0</v>
      </c>
      <c r="J282" s="8">
        <f t="shared" si="245"/>
        <v>150000000</v>
      </c>
      <c r="K282" s="8">
        <f t="shared" si="245"/>
        <v>0</v>
      </c>
      <c r="L282" s="8">
        <f t="shared" si="234"/>
        <v>375000000</v>
      </c>
      <c r="M282" s="8">
        <f aca="true" t="shared" si="246" ref="M282:X282">M283</f>
        <v>-1830189</v>
      </c>
      <c r="N282" s="8">
        <f t="shared" si="246"/>
        <v>363169811</v>
      </c>
      <c r="O282" s="8">
        <f t="shared" si="246"/>
        <v>11830189</v>
      </c>
      <c r="P282" s="8">
        <f t="shared" si="246"/>
        <v>10000000</v>
      </c>
      <c r="Q282" s="8">
        <f t="shared" si="246"/>
        <v>363169811</v>
      </c>
      <c r="R282" s="8">
        <f t="shared" si="246"/>
        <v>0</v>
      </c>
      <c r="S282" s="8">
        <f t="shared" si="246"/>
        <v>286267924.4</v>
      </c>
      <c r="T282" s="8">
        <f t="shared" si="246"/>
        <v>286267924.4</v>
      </c>
      <c r="U282" s="8">
        <f t="shared" si="246"/>
        <v>235000000</v>
      </c>
      <c r="V282" s="8">
        <f t="shared" si="246"/>
        <v>235000000</v>
      </c>
      <c r="W282" s="8">
        <f t="shared" si="246"/>
        <v>51267924.399999976</v>
      </c>
      <c r="X282" s="45">
        <f t="shared" si="246"/>
        <v>11830189</v>
      </c>
    </row>
    <row r="283" spans="1:24" ht="36.75" customHeight="1">
      <c r="A283" s="46" t="s">
        <v>192</v>
      </c>
      <c r="B283" s="4" t="s">
        <v>129</v>
      </c>
      <c r="C283" s="9">
        <v>100000000</v>
      </c>
      <c r="D283" s="9">
        <v>0</v>
      </c>
      <c r="E283" s="9">
        <v>0</v>
      </c>
      <c r="F283" s="9">
        <v>0</v>
      </c>
      <c r="G283" s="9">
        <v>0</v>
      </c>
      <c r="H283" s="9">
        <v>125000000</v>
      </c>
      <c r="I283" s="9">
        <v>0</v>
      </c>
      <c r="J283" s="9">
        <v>150000000</v>
      </c>
      <c r="K283" s="9">
        <v>0</v>
      </c>
      <c r="L283" s="9">
        <f t="shared" si="234"/>
        <v>375000000</v>
      </c>
      <c r="M283" s="9">
        <v>-1830189</v>
      </c>
      <c r="N283" s="9">
        <v>363169811</v>
      </c>
      <c r="O283" s="9">
        <f>(L283-N283)</f>
        <v>11830189</v>
      </c>
      <c r="P283" s="9">
        <v>10000000</v>
      </c>
      <c r="Q283" s="9">
        <v>363169811</v>
      </c>
      <c r="R283" s="9">
        <f>N283-Q283</f>
        <v>0</v>
      </c>
      <c r="S283" s="9">
        <v>286267924.4</v>
      </c>
      <c r="T283" s="9">
        <v>286267924.4</v>
      </c>
      <c r="U283" s="9">
        <v>235000000</v>
      </c>
      <c r="V283" s="9">
        <v>235000000</v>
      </c>
      <c r="W283" s="9">
        <f>T283-V283</f>
        <v>51267924.399999976</v>
      </c>
      <c r="X283" s="47">
        <f>L283-Q283</f>
        <v>11830189</v>
      </c>
    </row>
    <row r="284" spans="1:24" ht="24.75" customHeight="1">
      <c r="A284" s="44" t="s">
        <v>193</v>
      </c>
      <c r="B284" s="2" t="s">
        <v>127</v>
      </c>
      <c r="C284" s="8">
        <f>C285</f>
        <v>100000000</v>
      </c>
      <c r="D284" s="8">
        <f aca="true" t="shared" si="247" ref="D284:K284">D285</f>
        <v>0</v>
      </c>
      <c r="E284" s="8">
        <f t="shared" si="247"/>
        <v>0</v>
      </c>
      <c r="F284" s="8">
        <f t="shared" si="247"/>
        <v>0</v>
      </c>
      <c r="G284" s="8">
        <f t="shared" si="247"/>
        <v>0</v>
      </c>
      <c r="H284" s="8">
        <f t="shared" si="247"/>
        <v>300000000</v>
      </c>
      <c r="I284" s="8">
        <f t="shared" si="247"/>
        <v>0</v>
      </c>
      <c r="J284" s="8">
        <f t="shared" si="247"/>
        <v>176418972</v>
      </c>
      <c r="K284" s="8">
        <f t="shared" si="247"/>
        <v>0</v>
      </c>
      <c r="L284" s="8">
        <f t="shared" si="234"/>
        <v>576418972</v>
      </c>
      <c r="M284" s="8">
        <f aca="true" t="shared" si="248" ref="M284:X284">M285</f>
        <v>283553458</v>
      </c>
      <c r="N284" s="8">
        <f t="shared" si="248"/>
        <v>559972430</v>
      </c>
      <c r="O284" s="8">
        <f t="shared" si="248"/>
        <v>16446542</v>
      </c>
      <c r="P284" s="8">
        <f t="shared" si="248"/>
        <v>300000000</v>
      </c>
      <c r="Q284" s="8">
        <f t="shared" si="248"/>
        <v>559972430</v>
      </c>
      <c r="R284" s="8">
        <f t="shared" si="248"/>
        <v>0</v>
      </c>
      <c r="S284" s="8">
        <f t="shared" si="248"/>
        <v>511709355.4</v>
      </c>
      <c r="T284" s="8">
        <f t="shared" si="248"/>
        <v>511709355.4</v>
      </c>
      <c r="U284" s="8">
        <f t="shared" si="248"/>
        <v>479533972</v>
      </c>
      <c r="V284" s="8">
        <f t="shared" si="248"/>
        <v>479533972</v>
      </c>
      <c r="W284" s="8">
        <f t="shared" si="248"/>
        <v>32175383.399999976</v>
      </c>
      <c r="X284" s="45">
        <f t="shared" si="248"/>
        <v>16446542</v>
      </c>
    </row>
    <row r="285" spans="1:24" ht="24.75" customHeight="1">
      <c r="A285" s="46" t="s">
        <v>194</v>
      </c>
      <c r="B285" s="4" t="s">
        <v>195</v>
      </c>
      <c r="C285" s="9">
        <v>100000000</v>
      </c>
      <c r="D285" s="9">
        <v>0</v>
      </c>
      <c r="E285" s="9">
        <v>0</v>
      </c>
      <c r="F285" s="9">
        <v>0</v>
      </c>
      <c r="G285" s="9">
        <v>0</v>
      </c>
      <c r="H285" s="9">
        <v>300000000</v>
      </c>
      <c r="I285" s="9">
        <v>0</v>
      </c>
      <c r="J285" s="9">
        <v>176418972</v>
      </c>
      <c r="K285" s="9">
        <v>0</v>
      </c>
      <c r="L285" s="9">
        <f t="shared" si="234"/>
        <v>576418972</v>
      </c>
      <c r="M285" s="9">
        <v>283553458</v>
      </c>
      <c r="N285" s="9">
        <v>559972430</v>
      </c>
      <c r="O285" s="9">
        <f>(L285-N285)</f>
        <v>16446542</v>
      </c>
      <c r="P285" s="9">
        <v>300000000</v>
      </c>
      <c r="Q285" s="9">
        <v>559972430</v>
      </c>
      <c r="R285" s="9">
        <f>N285-Q285</f>
        <v>0</v>
      </c>
      <c r="S285" s="9">
        <v>511709355.4</v>
      </c>
      <c r="T285" s="9">
        <v>511709355.4</v>
      </c>
      <c r="U285" s="9">
        <v>479533972</v>
      </c>
      <c r="V285" s="9">
        <v>479533972</v>
      </c>
      <c r="W285" s="9">
        <f>T285-V285</f>
        <v>32175383.399999976</v>
      </c>
      <c r="X285" s="47">
        <f>L285-Q285</f>
        <v>16446542</v>
      </c>
    </row>
    <row r="286" spans="1:24" ht="34.5" customHeight="1">
      <c r="A286" s="44" t="s">
        <v>196</v>
      </c>
      <c r="B286" s="2" t="s">
        <v>197</v>
      </c>
      <c r="C286" s="8">
        <f>C287</f>
        <v>50000000</v>
      </c>
      <c r="D286" s="8">
        <f aca="true" t="shared" si="249" ref="D286:K286">D287</f>
        <v>0</v>
      </c>
      <c r="E286" s="8">
        <f t="shared" si="249"/>
        <v>0</v>
      </c>
      <c r="F286" s="8">
        <f t="shared" si="249"/>
        <v>0</v>
      </c>
      <c r="G286" s="8">
        <f t="shared" si="249"/>
        <v>0</v>
      </c>
      <c r="H286" s="8">
        <f t="shared" si="249"/>
        <v>100000000</v>
      </c>
      <c r="I286" s="8">
        <f t="shared" si="249"/>
        <v>0</v>
      </c>
      <c r="J286" s="8">
        <f t="shared" si="249"/>
        <v>0</v>
      </c>
      <c r="K286" s="8">
        <f t="shared" si="249"/>
        <v>28633000</v>
      </c>
      <c r="L286" s="8">
        <f t="shared" si="234"/>
        <v>121367000</v>
      </c>
      <c r="M286" s="8">
        <f aca="true" t="shared" si="250" ref="M286:X286">M287</f>
        <v>-47384000</v>
      </c>
      <c r="N286" s="8">
        <f t="shared" si="250"/>
        <v>54000000</v>
      </c>
      <c r="O286" s="8">
        <f t="shared" si="250"/>
        <v>67367000</v>
      </c>
      <c r="P286" s="8">
        <f t="shared" si="250"/>
        <v>18000000</v>
      </c>
      <c r="Q286" s="8">
        <f t="shared" si="250"/>
        <v>54000000</v>
      </c>
      <c r="R286" s="8">
        <f t="shared" si="250"/>
        <v>0</v>
      </c>
      <c r="S286" s="8">
        <f t="shared" si="250"/>
        <v>18000000</v>
      </c>
      <c r="T286" s="8">
        <f t="shared" si="250"/>
        <v>54000000</v>
      </c>
      <c r="U286" s="8">
        <f t="shared" si="250"/>
        <v>49000000</v>
      </c>
      <c r="V286" s="8">
        <f t="shared" si="250"/>
        <v>49000000</v>
      </c>
      <c r="W286" s="8">
        <f t="shared" si="250"/>
        <v>5000000</v>
      </c>
      <c r="X286" s="45">
        <f t="shared" si="250"/>
        <v>67367000</v>
      </c>
    </row>
    <row r="287" spans="1:24" ht="35.25" customHeight="1">
      <c r="A287" s="46" t="s">
        <v>198</v>
      </c>
      <c r="B287" s="4" t="s">
        <v>199</v>
      </c>
      <c r="C287" s="9">
        <v>50000000</v>
      </c>
      <c r="D287" s="9">
        <v>0</v>
      </c>
      <c r="E287" s="9">
        <v>0</v>
      </c>
      <c r="F287" s="9">
        <v>0</v>
      </c>
      <c r="G287" s="9">
        <v>0</v>
      </c>
      <c r="H287" s="9">
        <v>100000000</v>
      </c>
      <c r="I287" s="9">
        <v>0</v>
      </c>
      <c r="J287" s="9">
        <v>0</v>
      </c>
      <c r="K287" s="9">
        <v>28633000</v>
      </c>
      <c r="L287" s="9">
        <f t="shared" si="234"/>
        <v>121367000</v>
      </c>
      <c r="M287" s="9">
        <v>-47384000</v>
      </c>
      <c r="N287" s="9">
        <v>54000000</v>
      </c>
      <c r="O287" s="9">
        <f>(L287-N287)</f>
        <v>67367000</v>
      </c>
      <c r="P287" s="9">
        <v>18000000</v>
      </c>
      <c r="Q287" s="9">
        <v>54000000</v>
      </c>
      <c r="R287" s="9">
        <f>N287-Q287</f>
        <v>0</v>
      </c>
      <c r="S287" s="9">
        <v>18000000</v>
      </c>
      <c r="T287" s="9">
        <v>54000000</v>
      </c>
      <c r="U287" s="9">
        <v>49000000</v>
      </c>
      <c r="V287" s="9">
        <v>49000000</v>
      </c>
      <c r="W287" s="9">
        <f>T287-V287</f>
        <v>5000000</v>
      </c>
      <c r="X287" s="47">
        <f>L287-Q287</f>
        <v>67367000</v>
      </c>
    </row>
    <row r="288" spans="1:24" ht="40.5" customHeight="1">
      <c r="A288" s="44" t="s">
        <v>200</v>
      </c>
      <c r="B288" s="2" t="s">
        <v>201</v>
      </c>
      <c r="C288" s="8">
        <f>(C289+C290)</f>
        <v>100000000</v>
      </c>
      <c r="D288" s="8">
        <f aca="true" t="shared" si="251" ref="D288:K288">(D289+D290)</f>
        <v>0</v>
      </c>
      <c r="E288" s="8">
        <f t="shared" si="251"/>
        <v>0</v>
      </c>
      <c r="F288" s="8">
        <f t="shared" si="251"/>
        <v>0</v>
      </c>
      <c r="G288" s="8">
        <f t="shared" si="251"/>
        <v>0</v>
      </c>
      <c r="H288" s="8">
        <f t="shared" si="251"/>
        <v>195705050</v>
      </c>
      <c r="I288" s="8">
        <f t="shared" si="251"/>
        <v>0</v>
      </c>
      <c r="J288" s="8">
        <f t="shared" si="251"/>
        <v>285125000</v>
      </c>
      <c r="K288" s="8">
        <f t="shared" si="251"/>
        <v>73000000</v>
      </c>
      <c r="L288" s="8">
        <f t="shared" si="234"/>
        <v>507830050</v>
      </c>
      <c r="M288" s="8">
        <f aca="true" t="shared" si="252" ref="M288:X288">(M289+M290)</f>
        <v>-23727000</v>
      </c>
      <c r="N288" s="8">
        <f t="shared" si="252"/>
        <v>309287000</v>
      </c>
      <c r="O288" s="8">
        <f t="shared" si="252"/>
        <v>198543050</v>
      </c>
      <c r="P288" s="8">
        <f t="shared" si="252"/>
        <v>249892000</v>
      </c>
      <c r="Q288" s="8">
        <f t="shared" si="252"/>
        <v>309287000</v>
      </c>
      <c r="R288" s="8">
        <f t="shared" si="252"/>
        <v>0</v>
      </c>
      <c r="S288" s="8">
        <f t="shared" si="252"/>
        <v>192000000</v>
      </c>
      <c r="T288" s="8">
        <f t="shared" si="252"/>
        <v>251395000</v>
      </c>
      <c r="U288" s="8">
        <f t="shared" si="252"/>
        <v>239395000</v>
      </c>
      <c r="V288" s="8">
        <f t="shared" si="252"/>
        <v>239395000</v>
      </c>
      <c r="W288" s="8">
        <f t="shared" si="252"/>
        <v>12000000</v>
      </c>
      <c r="X288" s="45">
        <f t="shared" si="252"/>
        <v>198543050</v>
      </c>
    </row>
    <row r="289" spans="1:24" ht="24.75" customHeight="1">
      <c r="A289" s="46" t="s">
        <v>202</v>
      </c>
      <c r="B289" s="4" t="s">
        <v>203</v>
      </c>
      <c r="C289" s="9">
        <v>50000000</v>
      </c>
      <c r="D289" s="9">
        <v>0</v>
      </c>
      <c r="E289" s="9">
        <v>0</v>
      </c>
      <c r="F289" s="9">
        <v>0</v>
      </c>
      <c r="G289" s="9">
        <v>0</v>
      </c>
      <c r="H289" s="9">
        <v>45705050</v>
      </c>
      <c r="I289" s="9">
        <v>0</v>
      </c>
      <c r="J289" s="9">
        <v>185125000</v>
      </c>
      <c r="K289" s="9">
        <v>0</v>
      </c>
      <c r="L289" s="9">
        <f t="shared" si="234"/>
        <v>280830050</v>
      </c>
      <c r="M289" s="9">
        <v>-126522000</v>
      </c>
      <c r="N289" s="9">
        <v>110667000</v>
      </c>
      <c r="O289" s="9">
        <f>(L289-N289)</f>
        <v>170163050</v>
      </c>
      <c r="P289" s="9">
        <v>97892000</v>
      </c>
      <c r="Q289" s="9">
        <v>110667000</v>
      </c>
      <c r="R289" s="9">
        <f>N289-Q289</f>
        <v>0</v>
      </c>
      <c r="S289" s="9">
        <v>40000000</v>
      </c>
      <c r="T289" s="9">
        <v>52775000</v>
      </c>
      <c r="U289" s="9">
        <v>52775000</v>
      </c>
      <c r="V289" s="9">
        <v>52775000</v>
      </c>
      <c r="W289" s="9">
        <f>T289-V289</f>
        <v>0</v>
      </c>
      <c r="X289" s="47">
        <f>L289-Q289</f>
        <v>170163050</v>
      </c>
    </row>
    <row r="290" spans="1:24" ht="24.75" customHeight="1">
      <c r="A290" s="46" t="s">
        <v>204</v>
      </c>
      <c r="B290" s="4" t="s">
        <v>748</v>
      </c>
      <c r="C290" s="9">
        <v>50000000</v>
      </c>
      <c r="D290" s="9">
        <v>0</v>
      </c>
      <c r="E290" s="9">
        <v>0</v>
      </c>
      <c r="F290" s="9">
        <v>0</v>
      </c>
      <c r="G290" s="9">
        <v>0</v>
      </c>
      <c r="H290" s="9">
        <v>150000000</v>
      </c>
      <c r="I290" s="9">
        <v>0</v>
      </c>
      <c r="J290" s="9">
        <v>100000000</v>
      </c>
      <c r="K290" s="9">
        <v>73000000</v>
      </c>
      <c r="L290" s="9">
        <f t="shared" si="234"/>
        <v>227000000</v>
      </c>
      <c r="M290" s="9">
        <v>102795000</v>
      </c>
      <c r="N290" s="9">
        <v>198620000</v>
      </c>
      <c r="O290" s="9">
        <f>(L290-N290)</f>
        <v>28380000</v>
      </c>
      <c r="P290" s="9">
        <v>152000000</v>
      </c>
      <c r="Q290" s="9">
        <v>198620000</v>
      </c>
      <c r="R290" s="9">
        <f>N290-Q290</f>
        <v>0</v>
      </c>
      <c r="S290" s="9">
        <v>152000000</v>
      </c>
      <c r="T290" s="9">
        <v>198620000</v>
      </c>
      <c r="U290" s="9">
        <v>186620000</v>
      </c>
      <c r="V290" s="9">
        <v>186620000</v>
      </c>
      <c r="W290" s="9">
        <f>T290-V290</f>
        <v>12000000</v>
      </c>
      <c r="X290" s="47">
        <f>L290-Q290</f>
        <v>28380000</v>
      </c>
    </row>
    <row r="291" spans="1:24" ht="24.75" customHeight="1">
      <c r="A291" s="44" t="s">
        <v>749</v>
      </c>
      <c r="B291" s="2" t="s">
        <v>750</v>
      </c>
      <c r="C291" s="8">
        <f>(C292)</f>
        <v>0</v>
      </c>
      <c r="D291" s="8">
        <f aca="true" t="shared" si="253" ref="D291:K291">(D292)</f>
        <v>0</v>
      </c>
      <c r="E291" s="8">
        <f t="shared" si="253"/>
        <v>0</v>
      </c>
      <c r="F291" s="8">
        <f t="shared" si="253"/>
        <v>0</v>
      </c>
      <c r="G291" s="8">
        <f t="shared" si="253"/>
        <v>0</v>
      </c>
      <c r="H291" s="8">
        <f t="shared" si="253"/>
        <v>3216299712</v>
      </c>
      <c r="I291" s="8">
        <f t="shared" si="253"/>
        <v>0</v>
      </c>
      <c r="J291" s="8">
        <f t="shared" si="253"/>
        <v>0</v>
      </c>
      <c r="K291" s="8">
        <f t="shared" si="253"/>
        <v>0</v>
      </c>
      <c r="L291" s="8">
        <f t="shared" si="234"/>
        <v>3216299712</v>
      </c>
      <c r="M291" s="8">
        <f aca="true" t="shared" si="254" ref="M291:X291">(M292)</f>
        <v>-45974673</v>
      </c>
      <c r="N291" s="8">
        <f t="shared" si="254"/>
        <v>3170325039</v>
      </c>
      <c r="O291" s="8">
        <f t="shared" si="254"/>
        <v>45974673</v>
      </c>
      <c r="P291" s="8">
        <f t="shared" si="254"/>
        <v>128538239</v>
      </c>
      <c r="Q291" s="8">
        <f t="shared" si="254"/>
        <v>3170325039</v>
      </c>
      <c r="R291" s="8">
        <f t="shared" si="254"/>
        <v>0</v>
      </c>
      <c r="S291" s="8">
        <f t="shared" si="254"/>
        <v>0</v>
      </c>
      <c r="T291" s="8">
        <f t="shared" si="254"/>
        <v>0</v>
      </c>
      <c r="U291" s="8">
        <f t="shared" si="254"/>
        <v>0</v>
      </c>
      <c r="V291" s="8">
        <f t="shared" si="254"/>
        <v>0</v>
      </c>
      <c r="W291" s="8">
        <f t="shared" si="254"/>
        <v>0</v>
      </c>
      <c r="X291" s="45">
        <f t="shared" si="254"/>
        <v>45974673</v>
      </c>
    </row>
    <row r="292" spans="1:24" ht="24.75" customHeight="1">
      <c r="A292" s="46" t="s">
        <v>751</v>
      </c>
      <c r="B292" s="4" t="s">
        <v>752</v>
      </c>
      <c r="C292" s="9">
        <v>0</v>
      </c>
      <c r="D292" s="9">
        <v>0</v>
      </c>
      <c r="E292" s="9">
        <v>0</v>
      </c>
      <c r="F292" s="9">
        <v>0</v>
      </c>
      <c r="G292" s="9">
        <v>0</v>
      </c>
      <c r="H292" s="9">
        <v>3216299712</v>
      </c>
      <c r="I292" s="9">
        <v>0</v>
      </c>
      <c r="J292" s="9">
        <v>0</v>
      </c>
      <c r="K292" s="9">
        <v>0</v>
      </c>
      <c r="L292" s="9">
        <f t="shared" si="234"/>
        <v>3216299712</v>
      </c>
      <c r="M292" s="9">
        <v>-45974673</v>
      </c>
      <c r="N292" s="9">
        <v>3170325039</v>
      </c>
      <c r="O292" s="9">
        <f>(L292-N292)</f>
        <v>45974673</v>
      </c>
      <c r="P292" s="9">
        <v>128538239</v>
      </c>
      <c r="Q292" s="9">
        <v>3170325039</v>
      </c>
      <c r="R292" s="9">
        <f>N292-Q292</f>
        <v>0</v>
      </c>
      <c r="S292" s="9">
        <v>0</v>
      </c>
      <c r="T292" s="9">
        <v>0</v>
      </c>
      <c r="U292" s="9">
        <v>0</v>
      </c>
      <c r="V292" s="9">
        <v>0</v>
      </c>
      <c r="W292" s="9">
        <f>T292-V292</f>
        <v>0</v>
      </c>
      <c r="X292" s="47">
        <f>L292-Q292</f>
        <v>45974673</v>
      </c>
    </row>
    <row r="293" spans="1:24" ht="36" customHeight="1">
      <c r="A293" s="44" t="s">
        <v>753</v>
      </c>
      <c r="B293" s="2" t="s">
        <v>754</v>
      </c>
      <c r="C293" s="8">
        <f>(C294)</f>
        <v>0</v>
      </c>
      <c r="D293" s="8">
        <f aca="true" t="shared" si="255" ref="D293:K293">(D294)</f>
        <v>0</v>
      </c>
      <c r="E293" s="8">
        <f t="shared" si="255"/>
        <v>0</v>
      </c>
      <c r="F293" s="8">
        <f t="shared" si="255"/>
        <v>0</v>
      </c>
      <c r="G293" s="8">
        <f t="shared" si="255"/>
        <v>0</v>
      </c>
      <c r="H293" s="8">
        <f t="shared" si="255"/>
        <v>2000000000</v>
      </c>
      <c r="I293" s="8">
        <f t="shared" si="255"/>
        <v>0</v>
      </c>
      <c r="J293" s="8">
        <f t="shared" si="255"/>
        <v>610000000</v>
      </c>
      <c r="K293" s="8">
        <f t="shared" si="255"/>
        <v>0</v>
      </c>
      <c r="L293" s="8">
        <f t="shared" si="234"/>
        <v>2610000000</v>
      </c>
      <c r="M293" s="8">
        <f aca="true" t="shared" si="256" ref="M293:X293">(M294)</f>
        <v>2606860717</v>
      </c>
      <c r="N293" s="8">
        <f t="shared" si="256"/>
        <v>2606860717</v>
      </c>
      <c r="O293" s="8">
        <f t="shared" si="256"/>
        <v>3139283</v>
      </c>
      <c r="P293" s="8">
        <f t="shared" si="256"/>
        <v>2606860717</v>
      </c>
      <c r="Q293" s="8">
        <f t="shared" si="256"/>
        <v>2606860717</v>
      </c>
      <c r="R293" s="8">
        <f t="shared" si="256"/>
        <v>0</v>
      </c>
      <c r="S293" s="8">
        <f t="shared" si="256"/>
        <v>2606860717</v>
      </c>
      <c r="T293" s="8">
        <f t="shared" si="256"/>
        <v>2606860717</v>
      </c>
      <c r="U293" s="8">
        <f t="shared" si="256"/>
        <v>2149386796</v>
      </c>
      <c r="V293" s="8">
        <f t="shared" si="256"/>
        <v>2149386796</v>
      </c>
      <c r="W293" s="8">
        <f t="shared" si="256"/>
        <v>457473921</v>
      </c>
      <c r="X293" s="45">
        <f t="shared" si="256"/>
        <v>3139283</v>
      </c>
    </row>
    <row r="294" spans="1:24" ht="36.75" customHeight="1">
      <c r="A294" s="46" t="s">
        <v>755</v>
      </c>
      <c r="B294" s="4" t="s">
        <v>756</v>
      </c>
      <c r="C294" s="9">
        <v>0</v>
      </c>
      <c r="D294" s="9">
        <v>0</v>
      </c>
      <c r="E294" s="9">
        <v>0</v>
      </c>
      <c r="F294" s="9">
        <v>0</v>
      </c>
      <c r="G294" s="9">
        <v>0</v>
      </c>
      <c r="H294" s="9">
        <v>2000000000</v>
      </c>
      <c r="I294" s="9">
        <v>0</v>
      </c>
      <c r="J294" s="9">
        <v>610000000</v>
      </c>
      <c r="K294" s="9">
        <v>0</v>
      </c>
      <c r="L294" s="9">
        <f t="shared" si="234"/>
        <v>2610000000</v>
      </c>
      <c r="M294" s="9">
        <v>2606860717</v>
      </c>
      <c r="N294" s="9">
        <v>2606860717</v>
      </c>
      <c r="O294" s="9">
        <f>(L294-N294)</f>
        <v>3139283</v>
      </c>
      <c r="P294" s="9">
        <v>2606860717</v>
      </c>
      <c r="Q294" s="9">
        <v>2606860717</v>
      </c>
      <c r="R294" s="9">
        <f>N294-Q294</f>
        <v>0</v>
      </c>
      <c r="S294" s="9">
        <v>2606860717</v>
      </c>
      <c r="T294" s="9">
        <v>2606860717</v>
      </c>
      <c r="U294" s="9">
        <v>2149386796</v>
      </c>
      <c r="V294" s="9">
        <v>2149386796</v>
      </c>
      <c r="W294" s="9">
        <f>T294-V294</f>
        <v>457473921</v>
      </c>
      <c r="X294" s="47">
        <f>L294-Q294</f>
        <v>3139283</v>
      </c>
    </row>
    <row r="295" spans="1:24" ht="32.25" customHeight="1">
      <c r="A295" s="44" t="s">
        <v>757</v>
      </c>
      <c r="B295" s="2" t="s">
        <v>758</v>
      </c>
      <c r="C295" s="8">
        <f>(C296)</f>
        <v>0</v>
      </c>
      <c r="D295" s="8">
        <f aca="true" t="shared" si="257" ref="D295:K295">(D296)</f>
        <v>0</v>
      </c>
      <c r="E295" s="8">
        <f t="shared" si="257"/>
        <v>0</v>
      </c>
      <c r="F295" s="8">
        <f t="shared" si="257"/>
        <v>0</v>
      </c>
      <c r="G295" s="8">
        <f t="shared" si="257"/>
        <v>0</v>
      </c>
      <c r="H295" s="8">
        <f t="shared" si="257"/>
        <v>5100000000</v>
      </c>
      <c r="I295" s="8">
        <f t="shared" si="257"/>
        <v>0</v>
      </c>
      <c r="J295" s="8">
        <f t="shared" si="257"/>
        <v>5600000000</v>
      </c>
      <c r="K295" s="8">
        <f t="shared" si="257"/>
        <v>610000000</v>
      </c>
      <c r="L295" s="8">
        <f t="shared" si="234"/>
        <v>10090000000</v>
      </c>
      <c r="M295" s="8">
        <f aca="true" t="shared" si="258" ref="M295:X295">(M296)</f>
        <v>1309674098</v>
      </c>
      <c r="N295" s="8">
        <f t="shared" si="258"/>
        <v>1322309724</v>
      </c>
      <c r="O295" s="8">
        <f t="shared" si="258"/>
        <v>8767690276</v>
      </c>
      <c r="P295" s="8">
        <f t="shared" si="258"/>
        <v>1309674098</v>
      </c>
      <c r="Q295" s="8">
        <f t="shared" si="258"/>
        <v>1322309724</v>
      </c>
      <c r="R295" s="8">
        <f t="shared" si="258"/>
        <v>0</v>
      </c>
      <c r="S295" s="8">
        <f t="shared" si="258"/>
        <v>1309674098</v>
      </c>
      <c r="T295" s="8">
        <f t="shared" si="258"/>
        <v>1322309724</v>
      </c>
      <c r="U295" s="8">
        <f t="shared" si="258"/>
        <v>1309674098</v>
      </c>
      <c r="V295" s="8">
        <f t="shared" si="258"/>
        <v>1322309724</v>
      </c>
      <c r="W295" s="8">
        <f t="shared" si="258"/>
        <v>0</v>
      </c>
      <c r="X295" s="45">
        <f t="shared" si="258"/>
        <v>8767690276</v>
      </c>
    </row>
    <row r="296" spans="1:24" ht="31.5" customHeight="1">
      <c r="A296" s="46" t="s">
        <v>759</v>
      </c>
      <c r="B296" s="4" t="s">
        <v>760</v>
      </c>
      <c r="C296" s="9">
        <v>0</v>
      </c>
      <c r="D296" s="9">
        <v>0</v>
      </c>
      <c r="E296" s="9">
        <v>0</v>
      </c>
      <c r="F296" s="9">
        <v>0</v>
      </c>
      <c r="G296" s="9">
        <v>0</v>
      </c>
      <c r="H296" s="9">
        <v>5100000000</v>
      </c>
      <c r="I296" s="9">
        <v>0</v>
      </c>
      <c r="J296" s="9">
        <v>5600000000</v>
      </c>
      <c r="K296" s="9">
        <v>610000000</v>
      </c>
      <c r="L296" s="9">
        <f t="shared" si="234"/>
        <v>10090000000</v>
      </c>
      <c r="M296" s="9">
        <v>1309674098</v>
      </c>
      <c r="N296" s="9">
        <v>1322309724</v>
      </c>
      <c r="O296" s="9">
        <f>(L296-N296)</f>
        <v>8767690276</v>
      </c>
      <c r="P296" s="9">
        <v>1309674098</v>
      </c>
      <c r="Q296" s="9">
        <v>1322309724</v>
      </c>
      <c r="R296" s="9">
        <f>N296-Q296</f>
        <v>0</v>
      </c>
      <c r="S296" s="9">
        <v>1309674098</v>
      </c>
      <c r="T296" s="9">
        <v>1322309724</v>
      </c>
      <c r="U296" s="9">
        <v>1309674098</v>
      </c>
      <c r="V296" s="9">
        <v>1322309724</v>
      </c>
      <c r="W296" s="9">
        <f>T296-V296</f>
        <v>0</v>
      </c>
      <c r="X296" s="47">
        <f>L296-Q296</f>
        <v>8767690276</v>
      </c>
    </row>
    <row r="297" spans="1:24" ht="24.75" customHeight="1">
      <c r="A297" s="44" t="s">
        <v>206</v>
      </c>
      <c r="B297" s="2" t="s">
        <v>3</v>
      </c>
      <c r="C297" s="8">
        <f>C298</f>
        <v>2174709722</v>
      </c>
      <c r="D297" s="8">
        <f aca="true" t="shared" si="259" ref="D297:K298">D298</f>
        <v>0</v>
      </c>
      <c r="E297" s="8">
        <f t="shared" si="259"/>
        <v>0</v>
      </c>
      <c r="F297" s="8">
        <f t="shared" si="259"/>
        <v>0</v>
      </c>
      <c r="G297" s="8">
        <f t="shared" si="259"/>
        <v>1433295858</v>
      </c>
      <c r="H297" s="8">
        <f t="shared" si="259"/>
        <v>0</v>
      </c>
      <c r="I297" s="8">
        <f t="shared" si="259"/>
        <v>0</v>
      </c>
      <c r="J297" s="8">
        <f t="shared" si="259"/>
        <v>0</v>
      </c>
      <c r="K297" s="8">
        <f t="shared" si="259"/>
        <v>1433295858</v>
      </c>
      <c r="L297" s="8">
        <f t="shared" si="234"/>
        <v>741413864</v>
      </c>
      <c r="M297" s="8">
        <f aca="true" t="shared" si="260" ref="M297:X298">M298</f>
        <v>0</v>
      </c>
      <c r="N297" s="8">
        <f t="shared" si="260"/>
        <v>0</v>
      </c>
      <c r="O297" s="8">
        <f t="shared" si="260"/>
        <v>741413864</v>
      </c>
      <c r="P297" s="8">
        <f t="shared" si="260"/>
        <v>0</v>
      </c>
      <c r="Q297" s="8">
        <f t="shared" si="260"/>
        <v>0</v>
      </c>
      <c r="R297" s="8">
        <f t="shared" si="260"/>
        <v>0</v>
      </c>
      <c r="S297" s="8">
        <f t="shared" si="260"/>
        <v>0</v>
      </c>
      <c r="T297" s="8">
        <f t="shared" si="260"/>
        <v>0</v>
      </c>
      <c r="U297" s="8">
        <f t="shared" si="260"/>
        <v>0</v>
      </c>
      <c r="V297" s="8">
        <f t="shared" si="260"/>
        <v>0</v>
      </c>
      <c r="W297" s="8">
        <f t="shared" si="260"/>
        <v>0</v>
      </c>
      <c r="X297" s="45">
        <f t="shared" si="260"/>
        <v>741413864</v>
      </c>
    </row>
    <row r="298" spans="1:24" ht="24.75" customHeight="1">
      <c r="A298" s="44" t="s">
        <v>207</v>
      </c>
      <c r="B298" s="2" t="s">
        <v>208</v>
      </c>
      <c r="C298" s="8">
        <f>C299</f>
        <v>2174709722</v>
      </c>
      <c r="D298" s="8">
        <f t="shared" si="259"/>
        <v>0</v>
      </c>
      <c r="E298" s="8">
        <f t="shared" si="259"/>
        <v>0</v>
      </c>
      <c r="F298" s="8">
        <f t="shared" si="259"/>
        <v>0</v>
      </c>
      <c r="G298" s="8">
        <f t="shared" si="259"/>
        <v>1433295858</v>
      </c>
      <c r="H298" s="8">
        <f t="shared" si="259"/>
        <v>0</v>
      </c>
      <c r="I298" s="8">
        <f t="shared" si="259"/>
        <v>0</v>
      </c>
      <c r="J298" s="8">
        <f t="shared" si="259"/>
        <v>0</v>
      </c>
      <c r="K298" s="8">
        <f t="shared" si="259"/>
        <v>1433295858</v>
      </c>
      <c r="L298" s="8">
        <f t="shared" si="234"/>
        <v>741413864</v>
      </c>
      <c r="M298" s="8">
        <f t="shared" si="260"/>
        <v>0</v>
      </c>
      <c r="N298" s="8">
        <f t="shared" si="260"/>
        <v>0</v>
      </c>
      <c r="O298" s="8">
        <f t="shared" si="260"/>
        <v>741413864</v>
      </c>
      <c r="P298" s="8">
        <f t="shared" si="260"/>
        <v>0</v>
      </c>
      <c r="Q298" s="8">
        <f t="shared" si="260"/>
        <v>0</v>
      </c>
      <c r="R298" s="8">
        <f t="shared" si="260"/>
        <v>0</v>
      </c>
      <c r="S298" s="8">
        <f t="shared" si="260"/>
        <v>0</v>
      </c>
      <c r="T298" s="8">
        <f t="shared" si="260"/>
        <v>0</v>
      </c>
      <c r="U298" s="8">
        <f t="shared" si="260"/>
        <v>0</v>
      </c>
      <c r="V298" s="8">
        <f t="shared" si="260"/>
        <v>0</v>
      </c>
      <c r="W298" s="8">
        <f t="shared" si="260"/>
        <v>0</v>
      </c>
      <c r="X298" s="45">
        <f t="shared" si="260"/>
        <v>741413864</v>
      </c>
    </row>
    <row r="299" spans="1:24" ht="24.75" customHeight="1">
      <c r="A299" s="46" t="s">
        <v>209</v>
      </c>
      <c r="B299" s="4" t="s">
        <v>210</v>
      </c>
      <c r="C299" s="9">
        <v>2174709722</v>
      </c>
      <c r="D299" s="9">
        <v>0</v>
      </c>
      <c r="E299" s="9">
        <v>0</v>
      </c>
      <c r="F299" s="9">
        <v>0</v>
      </c>
      <c r="G299" s="9">
        <v>1433295858</v>
      </c>
      <c r="H299" s="9">
        <v>0</v>
      </c>
      <c r="I299" s="9">
        <v>0</v>
      </c>
      <c r="J299" s="9">
        <v>0</v>
      </c>
      <c r="K299" s="9">
        <v>1433295858</v>
      </c>
      <c r="L299" s="9">
        <f t="shared" si="234"/>
        <v>741413864</v>
      </c>
      <c r="M299" s="9">
        <v>0</v>
      </c>
      <c r="N299" s="9">
        <v>0</v>
      </c>
      <c r="O299" s="9">
        <f>(L299-N299)</f>
        <v>741413864</v>
      </c>
      <c r="P299" s="9">
        <v>0</v>
      </c>
      <c r="Q299" s="9">
        <v>0</v>
      </c>
      <c r="R299" s="9">
        <f>N299-Q299</f>
        <v>0</v>
      </c>
      <c r="S299" s="9">
        <v>0</v>
      </c>
      <c r="T299" s="9">
        <v>0</v>
      </c>
      <c r="U299" s="9">
        <v>0</v>
      </c>
      <c r="V299" s="9">
        <v>0</v>
      </c>
      <c r="W299" s="9">
        <f>T299-V299</f>
        <v>0</v>
      </c>
      <c r="X299" s="47">
        <f>L299-Q299</f>
        <v>741413864</v>
      </c>
    </row>
    <row r="300" spans="1:24" ht="24.75" customHeight="1">
      <c r="A300" s="44" t="s">
        <v>211</v>
      </c>
      <c r="B300" s="2" t="s">
        <v>3</v>
      </c>
      <c r="C300" s="8">
        <f>C301</f>
        <v>1000</v>
      </c>
      <c r="D300" s="8">
        <f aca="true" t="shared" si="261" ref="D300:K301">D301</f>
        <v>0</v>
      </c>
      <c r="E300" s="8">
        <f t="shared" si="261"/>
        <v>0</v>
      </c>
      <c r="F300" s="8">
        <f t="shared" si="261"/>
        <v>0</v>
      </c>
      <c r="G300" s="8">
        <f t="shared" si="261"/>
        <v>1000</v>
      </c>
      <c r="H300" s="8">
        <f t="shared" si="261"/>
        <v>0</v>
      </c>
      <c r="I300" s="8">
        <f t="shared" si="261"/>
        <v>0</v>
      </c>
      <c r="J300" s="8">
        <f t="shared" si="261"/>
        <v>0</v>
      </c>
      <c r="K300" s="8">
        <f t="shared" si="261"/>
        <v>1000</v>
      </c>
      <c r="L300" s="8">
        <f t="shared" si="234"/>
        <v>0</v>
      </c>
      <c r="M300" s="8">
        <f aca="true" t="shared" si="262" ref="M300:X301">M301</f>
        <v>0</v>
      </c>
      <c r="N300" s="8">
        <f t="shared" si="262"/>
        <v>0</v>
      </c>
      <c r="O300" s="8">
        <f t="shared" si="262"/>
        <v>0</v>
      </c>
      <c r="P300" s="8">
        <f t="shared" si="262"/>
        <v>0</v>
      </c>
      <c r="Q300" s="8">
        <f t="shared" si="262"/>
        <v>0</v>
      </c>
      <c r="R300" s="8">
        <f t="shared" si="262"/>
        <v>0</v>
      </c>
      <c r="S300" s="8">
        <f t="shared" si="262"/>
        <v>0</v>
      </c>
      <c r="T300" s="8">
        <f t="shared" si="262"/>
        <v>0</v>
      </c>
      <c r="U300" s="8">
        <f t="shared" si="262"/>
        <v>0</v>
      </c>
      <c r="V300" s="8">
        <f t="shared" si="262"/>
        <v>0</v>
      </c>
      <c r="W300" s="8">
        <f t="shared" si="262"/>
        <v>0</v>
      </c>
      <c r="X300" s="45">
        <f t="shared" si="262"/>
        <v>0</v>
      </c>
    </row>
    <row r="301" spans="1:24" ht="24.75" customHeight="1">
      <c r="A301" s="44" t="s">
        <v>212</v>
      </c>
      <c r="B301" s="2" t="s">
        <v>208</v>
      </c>
      <c r="C301" s="8">
        <f>C302</f>
        <v>1000</v>
      </c>
      <c r="D301" s="8">
        <f t="shared" si="261"/>
        <v>0</v>
      </c>
      <c r="E301" s="8">
        <f t="shared" si="261"/>
        <v>0</v>
      </c>
      <c r="F301" s="8">
        <f t="shared" si="261"/>
        <v>0</v>
      </c>
      <c r="G301" s="8">
        <f t="shared" si="261"/>
        <v>1000</v>
      </c>
      <c r="H301" s="8">
        <f t="shared" si="261"/>
        <v>0</v>
      </c>
      <c r="I301" s="8">
        <f t="shared" si="261"/>
        <v>0</v>
      </c>
      <c r="J301" s="8">
        <f t="shared" si="261"/>
        <v>0</v>
      </c>
      <c r="K301" s="8">
        <f t="shared" si="261"/>
        <v>1000</v>
      </c>
      <c r="L301" s="8">
        <f t="shared" si="234"/>
        <v>0</v>
      </c>
      <c r="M301" s="8">
        <f t="shared" si="262"/>
        <v>0</v>
      </c>
      <c r="N301" s="8">
        <f t="shared" si="262"/>
        <v>0</v>
      </c>
      <c r="O301" s="8">
        <f t="shared" si="262"/>
        <v>0</v>
      </c>
      <c r="P301" s="8">
        <f t="shared" si="262"/>
        <v>0</v>
      </c>
      <c r="Q301" s="8">
        <f t="shared" si="262"/>
        <v>0</v>
      </c>
      <c r="R301" s="8">
        <f t="shared" si="262"/>
        <v>0</v>
      </c>
      <c r="S301" s="8">
        <f t="shared" si="262"/>
        <v>0</v>
      </c>
      <c r="T301" s="8">
        <f t="shared" si="262"/>
        <v>0</v>
      </c>
      <c r="U301" s="8">
        <f t="shared" si="262"/>
        <v>0</v>
      </c>
      <c r="V301" s="8">
        <f t="shared" si="262"/>
        <v>0</v>
      </c>
      <c r="W301" s="8">
        <f t="shared" si="262"/>
        <v>0</v>
      </c>
      <c r="X301" s="45">
        <f t="shared" si="262"/>
        <v>0</v>
      </c>
    </row>
    <row r="302" spans="1:24" ht="24.75" customHeight="1">
      <c r="A302" s="46" t="s">
        <v>213</v>
      </c>
      <c r="B302" s="4" t="s">
        <v>214</v>
      </c>
      <c r="C302" s="9">
        <v>1000</v>
      </c>
      <c r="D302" s="9">
        <v>0</v>
      </c>
      <c r="E302" s="9">
        <v>0</v>
      </c>
      <c r="F302" s="9">
        <v>0</v>
      </c>
      <c r="G302" s="9">
        <v>1000</v>
      </c>
      <c r="H302" s="9">
        <v>0</v>
      </c>
      <c r="I302" s="9">
        <v>0</v>
      </c>
      <c r="J302" s="9">
        <v>0</v>
      </c>
      <c r="K302" s="9">
        <v>1000</v>
      </c>
      <c r="L302" s="9">
        <f t="shared" si="234"/>
        <v>0</v>
      </c>
      <c r="M302" s="9">
        <v>0</v>
      </c>
      <c r="N302" s="9">
        <v>0</v>
      </c>
      <c r="O302" s="9">
        <f>(L302-N302)</f>
        <v>0</v>
      </c>
      <c r="P302" s="9">
        <v>0</v>
      </c>
      <c r="Q302" s="9">
        <v>0</v>
      </c>
      <c r="R302" s="9">
        <f>N302-Q302</f>
        <v>0</v>
      </c>
      <c r="S302" s="9">
        <v>0</v>
      </c>
      <c r="T302" s="9">
        <v>0</v>
      </c>
      <c r="U302" s="9">
        <v>0</v>
      </c>
      <c r="V302" s="9">
        <v>0</v>
      </c>
      <c r="W302" s="9">
        <f>T302-V302</f>
        <v>0</v>
      </c>
      <c r="X302" s="47">
        <f>L302-Q302</f>
        <v>0</v>
      </c>
    </row>
    <row r="303" spans="1:24" ht="24.75" customHeight="1">
      <c r="A303" s="17"/>
      <c r="B303" s="18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</row>
    <row r="304" spans="1:24" ht="24.75" customHeight="1" thickBot="1">
      <c r="A304" s="17"/>
      <c r="B304" s="18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</row>
    <row r="305" spans="1:24" ht="24.75" customHeight="1">
      <c r="A305" s="68"/>
      <c r="B305" s="53" t="s">
        <v>676</v>
      </c>
      <c r="C305" s="54">
        <f aca="true" t="shared" si="263" ref="C305:H305">(C306+C321+C331+C336+C342+C370+C379+C383)</f>
        <v>0</v>
      </c>
      <c r="D305" s="54">
        <f t="shared" si="263"/>
        <v>0</v>
      </c>
      <c r="E305" s="54">
        <f t="shared" si="263"/>
        <v>0</v>
      </c>
      <c r="F305" s="54">
        <f t="shared" si="263"/>
        <v>0</v>
      </c>
      <c r="G305" s="54">
        <f t="shared" si="263"/>
        <v>0</v>
      </c>
      <c r="H305" s="54">
        <f t="shared" si="263"/>
        <v>10748744240</v>
      </c>
      <c r="I305" s="54">
        <f aca="true" t="shared" si="264" ref="I305:X305">(I306+I321+I331+I336+I342+I370+I379+I383)</f>
        <v>0</v>
      </c>
      <c r="J305" s="54">
        <f t="shared" si="264"/>
        <v>0</v>
      </c>
      <c r="K305" s="54">
        <f t="shared" si="264"/>
        <v>0</v>
      </c>
      <c r="L305" s="54">
        <f t="shared" si="264"/>
        <v>10748744240</v>
      </c>
      <c r="M305" s="54">
        <f t="shared" si="264"/>
        <v>-1543700505.45</v>
      </c>
      <c r="N305" s="54">
        <f t="shared" si="264"/>
        <v>9204823734.55</v>
      </c>
      <c r="O305" s="54">
        <f t="shared" si="264"/>
        <v>1543920505.45</v>
      </c>
      <c r="P305" s="54">
        <f t="shared" si="264"/>
        <v>-1543700505.45</v>
      </c>
      <c r="Q305" s="54">
        <f t="shared" si="264"/>
        <v>9204823734.55</v>
      </c>
      <c r="R305" s="54">
        <f t="shared" si="264"/>
        <v>0</v>
      </c>
      <c r="S305" s="54">
        <f t="shared" si="264"/>
        <v>3314669520.55</v>
      </c>
      <c r="T305" s="54">
        <f t="shared" si="264"/>
        <v>9204823734.11</v>
      </c>
      <c r="U305" s="54">
        <f t="shared" si="264"/>
        <v>2392783669.55</v>
      </c>
      <c r="V305" s="54">
        <f t="shared" si="264"/>
        <v>8220537883.110001</v>
      </c>
      <c r="W305" s="54">
        <f t="shared" si="264"/>
        <v>984285851</v>
      </c>
      <c r="X305" s="55">
        <f t="shared" si="264"/>
        <v>1543920505.45</v>
      </c>
    </row>
    <row r="306" spans="1:24" ht="24.75" customHeight="1">
      <c r="A306" s="44"/>
      <c r="B306" s="2" t="s">
        <v>677</v>
      </c>
      <c r="C306" s="8">
        <f aca="true" t="shared" si="265" ref="C306:X306">(C307)</f>
        <v>0</v>
      </c>
      <c r="D306" s="8">
        <f>(D307)</f>
        <v>0</v>
      </c>
      <c r="E306" s="8">
        <f t="shared" si="265"/>
        <v>0</v>
      </c>
      <c r="F306" s="8">
        <f t="shared" si="265"/>
        <v>0</v>
      </c>
      <c r="G306" s="8">
        <f t="shared" si="265"/>
        <v>0</v>
      </c>
      <c r="H306" s="8">
        <f t="shared" si="265"/>
        <v>278349875</v>
      </c>
      <c r="I306" s="8">
        <f t="shared" si="265"/>
        <v>0</v>
      </c>
      <c r="J306" s="8">
        <f t="shared" si="265"/>
        <v>0</v>
      </c>
      <c r="K306" s="8">
        <f t="shared" si="265"/>
        <v>0</v>
      </c>
      <c r="L306" s="8">
        <f t="shared" si="265"/>
        <v>278349875</v>
      </c>
      <c r="M306" s="8">
        <f t="shared" si="265"/>
        <v>-36877492</v>
      </c>
      <c r="N306" s="8">
        <f t="shared" si="265"/>
        <v>241252383</v>
      </c>
      <c r="O306" s="8">
        <f t="shared" si="265"/>
        <v>37097492</v>
      </c>
      <c r="P306" s="8">
        <f t="shared" si="265"/>
        <v>-36877492</v>
      </c>
      <c r="Q306" s="8">
        <f t="shared" si="265"/>
        <v>241252383</v>
      </c>
      <c r="R306" s="8">
        <f t="shared" si="265"/>
        <v>0</v>
      </c>
      <c r="S306" s="8">
        <f t="shared" si="265"/>
        <v>21249925</v>
      </c>
      <c r="T306" s="8">
        <f t="shared" si="265"/>
        <v>241252383</v>
      </c>
      <c r="U306" s="8">
        <f t="shared" si="265"/>
        <v>21249925</v>
      </c>
      <c r="V306" s="8">
        <f t="shared" si="265"/>
        <v>241252383</v>
      </c>
      <c r="W306" s="8">
        <f t="shared" si="265"/>
        <v>0</v>
      </c>
      <c r="X306" s="45">
        <f t="shared" si="265"/>
        <v>37097492</v>
      </c>
    </row>
    <row r="307" spans="1:24" ht="24.75" customHeight="1">
      <c r="A307" s="44" t="s">
        <v>482</v>
      </c>
      <c r="B307" s="2" t="s">
        <v>3</v>
      </c>
      <c r="C307" s="8">
        <f>(C308+C317+C319)</f>
        <v>0</v>
      </c>
      <c r="D307" s="8">
        <f>(D308+D317+D319)</f>
        <v>0</v>
      </c>
      <c r="E307" s="8">
        <f aca="true" t="shared" si="266" ref="E307:X307">(E308+E317+E319)</f>
        <v>0</v>
      </c>
      <c r="F307" s="8">
        <f t="shared" si="266"/>
        <v>0</v>
      </c>
      <c r="G307" s="8">
        <f t="shared" si="266"/>
        <v>0</v>
      </c>
      <c r="H307" s="8">
        <f t="shared" si="266"/>
        <v>278349875</v>
      </c>
      <c r="I307" s="8">
        <f t="shared" si="266"/>
        <v>0</v>
      </c>
      <c r="J307" s="8">
        <f t="shared" si="266"/>
        <v>0</v>
      </c>
      <c r="K307" s="8">
        <f t="shared" si="266"/>
        <v>0</v>
      </c>
      <c r="L307" s="8">
        <f t="shared" si="266"/>
        <v>278349875</v>
      </c>
      <c r="M307" s="8">
        <f t="shared" si="266"/>
        <v>-36877492</v>
      </c>
      <c r="N307" s="8">
        <f t="shared" si="266"/>
        <v>241252383</v>
      </c>
      <c r="O307" s="8">
        <f t="shared" si="266"/>
        <v>37097492</v>
      </c>
      <c r="P307" s="8">
        <f t="shared" si="266"/>
        <v>-36877492</v>
      </c>
      <c r="Q307" s="8">
        <f t="shared" si="266"/>
        <v>241252383</v>
      </c>
      <c r="R307" s="8">
        <f t="shared" si="266"/>
        <v>0</v>
      </c>
      <c r="S307" s="8">
        <f t="shared" si="266"/>
        <v>21249925</v>
      </c>
      <c r="T307" s="8">
        <f t="shared" si="266"/>
        <v>241252383</v>
      </c>
      <c r="U307" s="8">
        <f t="shared" si="266"/>
        <v>21249925</v>
      </c>
      <c r="V307" s="8">
        <f t="shared" si="266"/>
        <v>241252383</v>
      </c>
      <c r="W307" s="8">
        <f t="shared" si="266"/>
        <v>0</v>
      </c>
      <c r="X307" s="45">
        <f t="shared" si="266"/>
        <v>37097492</v>
      </c>
    </row>
    <row r="308" spans="1:24" ht="24.75" customHeight="1">
      <c r="A308" s="44" t="s">
        <v>678</v>
      </c>
      <c r="B308" s="2" t="s">
        <v>446</v>
      </c>
      <c r="C308" s="8">
        <f>(C309+C313)</f>
        <v>0</v>
      </c>
      <c r="D308" s="8">
        <f>(D309+D313)</f>
        <v>0</v>
      </c>
      <c r="E308" s="8">
        <f aca="true" t="shared" si="267" ref="E308:X308">(E309+E313)</f>
        <v>0</v>
      </c>
      <c r="F308" s="8">
        <f t="shared" si="267"/>
        <v>0</v>
      </c>
      <c r="G308" s="8">
        <f t="shared" si="267"/>
        <v>0</v>
      </c>
      <c r="H308" s="8">
        <f t="shared" si="267"/>
        <v>125010407</v>
      </c>
      <c r="I308" s="8">
        <f t="shared" si="267"/>
        <v>0</v>
      </c>
      <c r="J308" s="8">
        <f t="shared" si="267"/>
        <v>0</v>
      </c>
      <c r="K308" s="8">
        <f t="shared" si="267"/>
        <v>0</v>
      </c>
      <c r="L308" s="8">
        <f t="shared" si="267"/>
        <v>125010407</v>
      </c>
      <c r="M308" s="8">
        <f t="shared" si="267"/>
        <v>-34382829</v>
      </c>
      <c r="N308" s="8">
        <f t="shared" si="267"/>
        <v>90407578</v>
      </c>
      <c r="O308" s="8">
        <f t="shared" si="267"/>
        <v>34602829</v>
      </c>
      <c r="P308" s="8">
        <f t="shared" si="267"/>
        <v>-34382829</v>
      </c>
      <c r="Q308" s="8">
        <f t="shared" si="267"/>
        <v>90407578</v>
      </c>
      <c r="R308" s="8">
        <f t="shared" si="267"/>
        <v>0</v>
      </c>
      <c r="S308" s="8">
        <f t="shared" si="267"/>
        <v>13084826</v>
      </c>
      <c r="T308" s="8">
        <f t="shared" si="267"/>
        <v>90407578</v>
      </c>
      <c r="U308" s="8">
        <f t="shared" si="267"/>
        <v>13084826</v>
      </c>
      <c r="V308" s="8">
        <f t="shared" si="267"/>
        <v>90407578</v>
      </c>
      <c r="W308" s="8">
        <f t="shared" si="267"/>
        <v>0</v>
      </c>
      <c r="X308" s="45">
        <f t="shared" si="267"/>
        <v>34602829</v>
      </c>
    </row>
    <row r="309" spans="1:24" ht="24.75" customHeight="1">
      <c r="A309" s="44" t="s">
        <v>518</v>
      </c>
      <c r="B309" s="2" t="s">
        <v>38</v>
      </c>
      <c r="C309" s="8">
        <f>(C310+C311+C312)</f>
        <v>0</v>
      </c>
      <c r="D309" s="8">
        <f>(D310+D311+D312)</f>
        <v>0</v>
      </c>
      <c r="E309" s="8">
        <f aca="true" t="shared" si="268" ref="E309:K309">(E310+E311+E312)</f>
        <v>0</v>
      </c>
      <c r="F309" s="8">
        <f t="shared" si="268"/>
        <v>0</v>
      </c>
      <c r="G309" s="8">
        <f t="shared" si="268"/>
        <v>0</v>
      </c>
      <c r="H309" s="8">
        <f t="shared" si="268"/>
        <v>89768894</v>
      </c>
      <c r="I309" s="8">
        <f t="shared" si="268"/>
        <v>0</v>
      </c>
      <c r="J309" s="8">
        <f t="shared" si="268"/>
        <v>0</v>
      </c>
      <c r="K309" s="8">
        <f t="shared" si="268"/>
        <v>0</v>
      </c>
      <c r="L309" s="8">
        <f>(L310+L311+L312)</f>
        <v>89768894</v>
      </c>
      <c r="M309" s="8">
        <f aca="true" t="shared" si="269" ref="M309:X309">(M310+M311+M312)</f>
        <v>-22348135</v>
      </c>
      <c r="N309" s="8">
        <f t="shared" si="269"/>
        <v>67420759</v>
      </c>
      <c r="O309" s="8">
        <f t="shared" si="269"/>
        <v>22348135</v>
      </c>
      <c r="P309" s="8">
        <f t="shared" si="269"/>
        <v>-22348135</v>
      </c>
      <c r="Q309" s="8">
        <f t="shared" si="269"/>
        <v>67420759</v>
      </c>
      <c r="R309" s="8">
        <f t="shared" si="269"/>
        <v>0</v>
      </c>
      <c r="S309" s="8">
        <f t="shared" si="269"/>
        <v>0</v>
      </c>
      <c r="T309" s="8">
        <f t="shared" si="269"/>
        <v>67420759</v>
      </c>
      <c r="U309" s="8">
        <f t="shared" si="269"/>
        <v>0</v>
      </c>
      <c r="V309" s="8">
        <f t="shared" si="269"/>
        <v>67420759</v>
      </c>
      <c r="W309" s="8">
        <f t="shared" si="269"/>
        <v>0</v>
      </c>
      <c r="X309" s="45">
        <f t="shared" si="269"/>
        <v>22348135</v>
      </c>
    </row>
    <row r="310" spans="1:24" ht="24.75" customHeight="1">
      <c r="A310" s="46" t="s">
        <v>679</v>
      </c>
      <c r="B310" s="4" t="s">
        <v>71</v>
      </c>
      <c r="C310" s="43">
        <v>0</v>
      </c>
      <c r="D310" s="43">
        <v>0</v>
      </c>
      <c r="E310" s="43">
        <v>0</v>
      </c>
      <c r="F310" s="43">
        <v>0</v>
      </c>
      <c r="G310" s="43">
        <v>0</v>
      </c>
      <c r="H310" s="9">
        <v>29218000</v>
      </c>
      <c r="I310" s="43">
        <v>0</v>
      </c>
      <c r="J310" s="43">
        <v>0</v>
      </c>
      <c r="K310" s="43">
        <v>0</v>
      </c>
      <c r="L310" s="9">
        <f>(C310+H310-I310+J310-K310)</f>
        <v>29218000</v>
      </c>
      <c r="M310" s="9">
        <v>0</v>
      </c>
      <c r="N310" s="9">
        <v>29218000</v>
      </c>
      <c r="O310" s="9">
        <f>(L310-N310)</f>
        <v>0</v>
      </c>
      <c r="P310" s="9">
        <f>VLOOKUP(A310,'[2]Recuperado_Hoja1'!$A:$F,6,0)</f>
        <v>0</v>
      </c>
      <c r="Q310" s="9">
        <f>VLOOKUP(A310,'[2]Recuperado_Hoja1'!$A:$G,7,0)</f>
        <v>29218000</v>
      </c>
      <c r="R310" s="9">
        <f>N310-Q310</f>
        <v>0</v>
      </c>
      <c r="S310" s="9">
        <v>0</v>
      </c>
      <c r="T310" s="9">
        <v>29218000</v>
      </c>
      <c r="U310" s="9">
        <v>0</v>
      </c>
      <c r="V310" s="9">
        <v>29218000</v>
      </c>
      <c r="W310" s="9">
        <f>T310-V310</f>
        <v>0</v>
      </c>
      <c r="X310" s="47">
        <f>L310-Q310</f>
        <v>0</v>
      </c>
    </row>
    <row r="311" spans="1:24" ht="24.75" customHeight="1">
      <c r="A311" s="46" t="s">
        <v>680</v>
      </c>
      <c r="B311" s="4" t="s">
        <v>72</v>
      </c>
      <c r="C311" s="43">
        <v>0</v>
      </c>
      <c r="D311" s="43">
        <v>0</v>
      </c>
      <c r="E311" s="43">
        <v>0</v>
      </c>
      <c r="F311" s="43">
        <v>0</v>
      </c>
      <c r="G311" s="43">
        <v>0</v>
      </c>
      <c r="H311" s="9">
        <v>4401000</v>
      </c>
      <c r="I311" s="43">
        <v>0</v>
      </c>
      <c r="J311" s="43">
        <v>0</v>
      </c>
      <c r="K311" s="43">
        <v>0</v>
      </c>
      <c r="L311" s="9">
        <f>(C311+H311-I311+J311-K311)</f>
        <v>4401000</v>
      </c>
      <c r="M311" s="9">
        <v>0</v>
      </c>
      <c r="N311" s="9">
        <v>4401000</v>
      </c>
      <c r="O311" s="9">
        <f>(L311-N311)</f>
        <v>0</v>
      </c>
      <c r="P311" s="9">
        <f>VLOOKUP(A311,'[2]Recuperado_Hoja1'!$A:$F,6,0)</f>
        <v>0</v>
      </c>
      <c r="Q311" s="9">
        <f>VLOOKUP(A311,'[2]Recuperado_Hoja1'!$A:$G,7,0)</f>
        <v>4401000</v>
      </c>
      <c r="R311" s="9">
        <f>N311-Q311</f>
        <v>0</v>
      </c>
      <c r="S311" s="9">
        <v>0</v>
      </c>
      <c r="T311" s="9">
        <v>4401000</v>
      </c>
      <c r="U311" s="9">
        <v>0</v>
      </c>
      <c r="V311" s="9">
        <v>4401000</v>
      </c>
      <c r="W311" s="9">
        <f>T311-V311</f>
        <v>0</v>
      </c>
      <c r="X311" s="47">
        <f>L311-Q311</f>
        <v>0</v>
      </c>
    </row>
    <row r="312" spans="1:24" ht="24.75" customHeight="1">
      <c r="A312" s="46" t="s">
        <v>681</v>
      </c>
      <c r="B312" s="4" t="s">
        <v>74</v>
      </c>
      <c r="C312" s="43">
        <v>0</v>
      </c>
      <c r="D312" s="43">
        <v>0</v>
      </c>
      <c r="E312" s="43">
        <v>0</v>
      </c>
      <c r="F312" s="43">
        <v>0</v>
      </c>
      <c r="G312" s="43">
        <v>0</v>
      </c>
      <c r="H312" s="9">
        <v>56149894</v>
      </c>
      <c r="I312" s="43">
        <v>0</v>
      </c>
      <c r="J312" s="43">
        <v>0</v>
      </c>
      <c r="K312" s="43">
        <v>0</v>
      </c>
      <c r="L312" s="9">
        <f>(C312+H312-I312+J312-K312)</f>
        <v>56149894</v>
      </c>
      <c r="M312" s="9">
        <v>-22348135</v>
      </c>
      <c r="N312" s="9">
        <v>33801759</v>
      </c>
      <c r="O312" s="9">
        <f>(L312-N312)</f>
        <v>22348135</v>
      </c>
      <c r="P312" s="9">
        <f>VLOOKUP(A312,'[2]Recuperado_Hoja1'!$A:$F,6,0)</f>
        <v>-22348135</v>
      </c>
      <c r="Q312" s="9">
        <f>VLOOKUP(A312,'[2]Recuperado_Hoja1'!$A:$G,7,0)</f>
        <v>33801759</v>
      </c>
      <c r="R312" s="9">
        <f>N312-Q312</f>
        <v>0</v>
      </c>
      <c r="S312" s="9">
        <v>0</v>
      </c>
      <c r="T312" s="9">
        <v>33801759</v>
      </c>
      <c r="U312" s="9">
        <v>0</v>
      </c>
      <c r="V312" s="9">
        <v>33801759</v>
      </c>
      <c r="W312" s="9">
        <f>T312-V312</f>
        <v>0</v>
      </c>
      <c r="X312" s="47">
        <f>L312-Q312</f>
        <v>22348135</v>
      </c>
    </row>
    <row r="313" spans="1:24" ht="24.75" customHeight="1">
      <c r="A313" s="44" t="s">
        <v>523</v>
      </c>
      <c r="B313" s="2" t="s">
        <v>40</v>
      </c>
      <c r="C313" s="8">
        <f>(C314+C315+C316)</f>
        <v>0</v>
      </c>
      <c r="D313" s="8">
        <f>(D314+D315+D316)</f>
        <v>0</v>
      </c>
      <c r="E313" s="8">
        <f aca="true" t="shared" si="270" ref="E313:X313">(E314+E315+E316)</f>
        <v>0</v>
      </c>
      <c r="F313" s="8">
        <f t="shared" si="270"/>
        <v>0</v>
      </c>
      <c r="G313" s="8">
        <f t="shared" si="270"/>
        <v>0</v>
      </c>
      <c r="H313" s="8">
        <f t="shared" si="270"/>
        <v>35241513</v>
      </c>
      <c r="I313" s="8">
        <f t="shared" si="270"/>
        <v>0</v>
      </c>
      <c r="J313" s="8">
        <f t="shared" si="270"/>
        <v>0</v>
      </c>
      <c r="K313" s="8">
        <f t="shared" si="270"/>
        <v>0</v>
      </c>
      <c r="L313" s="8">
        <f t="shared" si="270"/>
        <v>35241513</v>
      </c>
      <c r="M313" s="8">
        <f t="shared" si="270"/>
        <v>-12034694</v>
      </c>
      <c r="N313" s="8">
        <f t="shared" si="270"/>
        <v>22986819</v>
      </c>
      <c r="O313" s="8">
        <f t="shared" si="270"/>
        <v>12254694</v>
      </c>
      <c r="P313" s="8">
        <f t="shared" si="270"/>
        <v>-12034694</v>
      </c>
      <c r="Q313" s="8">
        <f t="shared" si="270"/>
        <v>22986819</v>
      </c>
      <c r="R313" s="8">
        <f t="shared" si="270"/>
        <v>0</v>
      </c>
      <c r="S313" s="8">
        <f t="shared" si="270"/>
        <v>13084826</v>
      </c>
      <c r="T313" s="8">
        <f t="shared" si="270"/>
        <v>22986819</v>
      </c>
      <c r="U313" s="8">
        <f t="shared" si="270"/>
        <v>13084826</v>
      </c>
      <c r="V313" s="8">
        <f t="shared" si="270"/>
        <v>22986819</v>
      </c>
      <c r="W313" s="8">
        <f t="shared" si="270"/>
        <v>0</v>
      </c>
      <c r="X313" s="45">
        <f t="shared" si="270"/>
        <v>12254694</v>
      </c>
    </row>
    <row r="314" spans="1:24" ht="24.75" customHeight="1">
      <c r="A314" s="46" t="s">
        <v>682</v>
      </c>
      <c r="B314" s="4" t="s">
        <v>41</v>
      </c>
      <c r="C314" s="43">
        <v>0</v>
      </c>
      <c r="D314" s="43">
        <v>0</v>
      </c>
      <c r="E314" s="43">
        <v>0</v>
      </c>
      <c r="F314" s="43">
        <v>0</v>
      </c>
      <c r="G314" s="43">
        <v>0</v>
      </c>
      <c r="H314" s="9">
        <v>1152000</v>
      </c>
      <c r="I314" s="43">
        <v>0</v>
      </c>
      <c r="J314" s="43">
        <v>0</v>
      </c>
      <c r="K314" s="43">
        <v>0</v>
      </c>
      <c r="L314" s="9">
        <f>(C314+H314-I314+J314-K314)</f>
        <v>1152000</v>
      </c>
      <c r="M314" s="9">
        <v>-440000</v>
      </c>
      <c r="N314" s="9">
        <v>492000</v>
      </c>
      <c r="O314" s="9">
        <f>(L314-N314)</f>
        <v>660000</v>
      </c>
      <c r="P314" s="9">
        <f>VLOOKUP(A314,'[2]Recuperado_Hoja1'!$A:$F,6,0)</f>
        <v>-440000</v>
      </c>
      <c r="Q314" s="9">
        <f>VLOOKUP(A314,'[2]Recuperado_Hoja1'!$A:$G,7,0)</f>
        <v>492000</v>
      </c>
      <c r="R314" s="9">
        <f>N314-Q314</f>
        <v>0</v>
      </c>
      <c r="S314" s="9">
        <v>0</v>
      </c>
      <c r="T314" s="9">
        <v>492000</v>
      </c>
      <c r="U314" s="9">
        <v>0</v>
      </c>
      <c r="V314" s="9">
        <v>492000</v>
      </c>
      <c r="W314" s="9">
        <f>T314-V314</f>
        <v>0</v>
      </c>
      <c r="X314" s="47">
        <f>L314-Q314</f>
        <v>660000</v>
      </c>
    </row>
    <row r="315" spans="1:24" ht="24.75" customHeight="1">
      <c r="A315" s="46" t="s">
        <v>683</v>
      </c>
      <c r="B315" s="4" t="s">
        <v>73</v>
      </c>
      <c r="C315" s="43">
        <v>0</v>
      </c>
      <c r="D315" s="43">
        <v>0</v>
      </c>
      <c r="E315" s="43">
        <v>0</v>
      </c>
      <c r="F315" s="43">
        <v>0</v>
      </c>
      <c r="G315" s="43">
        <v>0</v>
      </c>
      <c r="H315" s="9">
        <v>19682080</v>
      </c>
      <c r="I315" s="43">
        <v>0</v>
      </c>
      <c r="J315" s="43">
        <v>0</v>
      </c>
      <c r="K315" s="43">
        <v>0</v>
      </c>
      <c r="L315" s="9">
        <f>(C315+H315-I315+J315-K315)</f>
        <v>19682080</v>
      </c>
      <c r="M315" s="9">
        <v>-11113080</v>
      </c>
      <c r="N315" s="9">
        <v>8569000</v>
      </c>
      <c r="O315" s="9">
        <f>(L315-N315)</f>
        <v>11113080</v>
      </c>
      <c r="P315" s="9">
        <f>VLOOKUP(A315,'[2]Recuperado_Hoja1'!$A:$F,6,0)</f>
        <v>-11113080</v>
      </c>
      <c r="Q315" s="9">
        <f>VLOOKUP(A315,'[2]Recuperado_Hoja1'!$A:$G,7,0)</f>
        <v>8569000</v>
      </c>
      <c r="R315" s="9">
        <f>N315-Q315</f>
        <v>0</v>
      </c>
      <c r="S315" s="9">
        <v>0</v>
      </c>
      <c r="T315" s="9">
        <v>8569000</v>
      </c>
      <c r="U315" s="9">
        <v>0</v>
      </c>
      <c r="V315" s="9">
        <v>8569000</v>
      </c>
      <c r="W315" s="9">
        <f>T315-V315</f>
        <v>0</v>
      </c>
      <c r="X315" s="47">
        <f>L315-Q315</f>
        <v>11113080</v>
      </c>
    </row>
    <row r="316" spans="1:24" ht="24.75" customHeight="1">
      <c r="A316" s="46" t="s">
        <v>684</v>
      </c>
      <c r="B316" s="4" t="s">
        <v>76</v>
      </c>
      <c r="C316" s="43">
        <v>0</v>
      </c>
      <c r="D316" s="43">
        <v>0</v>
      </c>
      <c r="E316" s="43">
        <v>0</v>
      </c>
      <c r="F316" s="43">
        <v>0</v>
      </c>
      <c r="G316" s="43">
        <v>0</v>
      </c>
      <c r="H316" s="9">
        <v>14407433</v>
      </c>
      <c r="I316" s="43">
        <v>0</v>
      </c>
      <c r="J316" s="43">
        <v>0</v>
      </c>
      <c r="K316" s="43">
        <v>0</v>
      </c>
      <c r="L316" s="9">
        <f>(C316+H316-I316+J316-K316)</f>
        <v>14407433</v>
      </c>
      <c r="M316" s="9">
        <v>-481614</v>
      </c>
      <c r="N316" s="9">
        <v>13925819</v>
      </c>
      <c r="O316" s="9">
        <f>(L316-N316)</f>
        <v>481614</v>
      </c>
      <c r="P316" s="9">
        <f>VLOOKUP(A316,'[2]Recuperado_Hoja1'!$A:$F,6,0)</f>
        <v>-481614</v>
      </c>
      <c r="Q316" s="9">
        <f>VLOOKUP(A316,'[2]Recuperado_Hoja1'!$A:$G,7,0)</f>
        <v>13925819</v>
      </c>
      <c r="R316" s="9">
        <f>N316-Q316</f>
        <v>0</v>
      </c>
      <c r="S316" s="9">
        <v>13084826</v>
      </c>
      <c r="T316" s="9">
        <v>13925819</v>
      </c>
      <c r="U316" s="9">
        <v>13084826</v>
      </c>
      <c r="V316" s="9">
        <v>13925819</v>
      </c>
      <c r="W316" s="9">
        <f>T316-V316</f>
        <v>0</v>
      </c>
      <c r="X316" s="47">
        <f>L316-Q316</f>
        <v>481614</v>
      </c>
    </row>
    <row r="317" spans="1:24" ht="24.75" customHeight="1">
      <c r="A317" s="44" t="s">
        <v>530</v>
      </c>
      <c r="B317" s="2" t="s">
        <v>460</v>
      </c>
      <c r="C317" s="8">
        <f aca="true" t="shared" si="271" ref="C317:X317">(C318)</f>
        <v>0</v>
      </c>
      <c r="D317" s="8">
        <f>(D318)</f>
        <v>0</v>
      </c>
      <c r="E317" s="8">
        <f t="shared" si="271"/>
        <v>0</v>
      </c>
      <c r="F317" s="8">
        <f t="shared" si="271"/>
        <v>0</v>
      </c>
      <c r="G317" s="8">
        <f t="shared" si="271"/>
        <v>0</v>
      </c>
      <c r="H317" s="8">
        <f t="shared" si="271"/>
        <v>2494663</v>
      </c>
      <c r="I317" s="8">
        <f t="shared" si="271"/>
        <v>0</v>
      </c>
      <c r="J317" s="8">
        <f t="shared" si="271"/>
        <v>0</v>
      </c>
      <c r="K317" s="8">
        <f t="shared" si="271"/>
        <v>0</v>
      </c>
      <c r="L317" s="8">
        <f t="shared" si="271"/>
        <v>2494663</v>
      </c>
      <c r="M317" s="8">
        <f t="shared" si="271"/>
        <v>-2494663</v>
      </c>
      <c r="N317" s="8">
        <f t="shared" si="271"/>
        <v>0</v>
      </c>
      <c r="O317" s="8">
        <f t="shared" si="271"/>
        <v>2494663</v>
      </c>
      <c r="P317" s="8">
        <f t="shared" si="271"/>
        <v>-2494663</v>
      </c>
      <c r="Q317" s="8">
        <f t="shared" si="271"/>
        <v>0</v>
      </c>
      <c r="R317" s="8">
        <f t="shared" si="271"/>
        <v>0</v>
      </c>
      <c r="S317" s="8">
        <f t="shared" si="271"/>
        <v>0</v>
      </c>
      <c r="T317" s="8">
        <f t="shared" si="271"/>
        <v>0</v>
      </c>
      <c r="U317" s="8">
        <f t="shared" si="271"/>
        <v>0</v>
      </c>
      <c r="V317" s="8">
        <f t="shared" si="271"/>
        <v>0</v>
      </c>
      <c r="W317" s="8">
        <f t="shared" si="271"/>
        <v>0</v>
      </c>
      <c r="X317" s="45">
        <f t="shared" si="271"/>
        <v>2494663</v>
      </c>
    </row>
    <row r="318" spans="1:24" ht="24.75" customHeight="1">
      <c r="A318" s="46" t="s">
        <v>685</v>
      </c>
      <c r="B318" s="4" t="s">
        <v>154</v>
      </c>
      <c r="C318" s="43">
        <v>0</v>
      </c>
      <c r="D318" s="43">
        <v>0</v>
      </c>
      <c r="E318" s="43">
        <v>0</v>
      </c>
      <c r="F318" s="43">
        <v>0</v>
      </c>
      <c r="G318" s="43">
        <v>0</v>
      </c>
      <c r="H318" s="9">
        <v>2494663</v>
      </c>
      <c r="I318" s="43">
        <v>0</v>
      </c>
      <c r="J318" s="43">
        <v>0</v>
      </c>
      <c r="K318" s="43">
        <v>0</v>
      </c>
      <c r="L318" s="9">
        <f>(C318+H318-I318+J318-K318)</f>
        <v>2494663</v>
      </c>
      <c r="M318" s="9">
        <v>-2494663</v>
      </c>
      <c r="N318" s="9">
        <v>0</v>
      </c>
      <c r="O318" s="9">
        <f>(L318-N318)</f>
        <v>2494663</v>
      </c>
      <c r="P318" s="9">
        <f>VLOOKUP(A318,'[2]Recuperado_Hoja1'!$A:$F,6,0)</f>
        <v>-2494663</v>
      </c>
      <c r="Q318" s="9">
        <f>VLOOKUP(A318,'[2]Recuperado_Hoja1'!$A:$G,7,0)</f>
        <v>0</v>
      </c>
      <c r="R318" s="9">
        <f>N318-Q318</f>
        <v>0</v>
      </c>
      <c r="S318" s="9">
        <v>0</v>
      </c>
      <c r="T318" s="9">
        <v>0</v>
      </c>
      <c r="U318" s="9">
        <v>0</v>
      </c>
      <c r="V318" s="9">
        <v>0</v>
      </c>
      <c r="W318" s="9">
        <f>T318-V318</f>
        <v>0</v>
      </c>
      <c r="X318" s="47">
        <f>L318-Q318</f>
        <v>2494663</v>
      </c>
    </row>
    <row r="319" spans="1:24" ht="24.75" customHeight="1">
      <c r="A319" s="44" t="s">
        <v>686</v>
      </c>
      <c r="B319" s="2" t="s">
        <v>467</v>
      </c>
      <c r="C319" s="8">
        <f aca="true" t="shared" si="272" ref="C319:X319">C320</f>
        <v>0</v>
      </c>
      <c r="D319" s="8">
        <f>D320</f>
        <v>0</v>
      </c>
      <c r="E319" s="8">
        <f t="shared" si="272"/>
        <v>0</v>
      </c>
      <c r="F319" s="8">
        <f t="shared" si="272"/>
        <v>0</v>
      </c>
      <c r="G319" s="8">
        <f t="shared" si="272"/>
        <v>0</v>
      </c>
      <c r="H319" s="8">
        <f t="shared" si="272"/>
        <v>150844805</v>
      </c>
      <c r="I319" s="8">
        <f t="shared" si="272"/>
        <v>0</v>
      </c>
      <c r="J319" s="8">
        <f t="shared" si="272"/>
        <v>0</v>
      </c>
      <c r="K319" s="8">
        <f t="shared" si="272"/>
        <v>0</v>
      </c>
      <c r="L319" s="8">
        <f t="shared" si="272"/>
        <v>150844805</v>
      </c>
      <c r="M319" s="8">
        <f t="shared" si="272"/>
        <v>0</v>
      </c>
      <c r="N319" s="8">
        <f t="shared" si="272"/>
        <v>150844805</v>
      </c>
      <c r="O319" s="8">
        <f t="shared" si="272"/>
        <v>0</v>
      </c>
      <c r="P319" s="8">
        <f t="shared" si="272"/>
        <v>0</v>
      </c>
      <c r="Q319" s="8">
        <f t="shared" si="272"/>
        <v>150844805</v>
      </c>
      <c r="R319" s="8">
        <f t="shared" si="272"/>
        <v>0</v>
      </c>
      <c r="S319" s="8">
        <f t="shared" si="272"/>
        <v>8165099</v>
      </c>
      <c r="T319" s="8">
        <f t="shared" si="272"/>
        <v>150844805</v>
      </c>
      <c r="U319" s="8">
        <f t="shared" si="272"/>
        <v>8165099</v>
      </c>
      <c r="V319" s="8">
        <f t="shared" si="272"/>
        <v>150844805</v>
      </c>
      <c r="W319" s="8">
        <f t="shared" si="272"/>
        <v>0</v>
      </c>
      <c r="X319" s="45">
        <f t="shared" si="272"/>
        <v>0</v>
      </c>
    </row>
    <row r="320" spans="1:24" ht="24.75" customHeight="1">
      <c r="A320" s="46" t="s">
        <v>687</v>
      </c>
      <c r="B320" s="4" t="s">
        <v>469</v>
      </c>
      <c r="C320" s="43">
        <v>0</v>
      </c>
      <c r="D320" s="43">
        <v>0</v>
      </c>
      <c r="E320" s="43">
        <v>0</v>
      </c>
      <c r="F320" s="43">
        <v>0</v>
      </c>
      <c r="G320" s="43">
        <v>0</v>
      </c>
      <c r="H320" s="9">
        <v>150844805</v>
      </c>
      <c r="I320" s="43">
        <v>0</v>
      </c>
      <c r="J320" s="43">
        <v>0</v>
      </c>
      <c r="K320" s="43">
        <v>0</v>
      </c>
      <c r="L320" s="9">
        <f>(C320+H320-I320+J320-K320)</f>
        <v>150844805</v>
      </c>
      <c r="M320" s="9">
        <v>0</v>
      </c>
      <c r="N320" s="9">
        <v>150844805</v>
      </c>
      <c r="O320" s="9">
        <f>(L320-N320)</f>
        <v>0</v>
      </c>
      <c r="P320" s="9">
        <f>VLOOKUP(A320,'[2]Recuperado_Hoja1'!$A:$F,6,0)</f>
        <v>0</v>
      </c>
      <c r="Q320" s="9">
        <f>VLOOKUP(A320,'[2]Recuperado_Hoja1'!$A:$G,7,0)</f>
        <v>150844805</v>
      </c>
      <c r="R320" s="9">
        <f>N320-Q320</f>
        <v>0</v>
      </c>
      <c r="S320" s="9">
        <v>8165099</v>
      </c>
      <c r="T320" s="9">
        <v>150844805</v>
      </c>
      <c r="U320" s="9">
        <v>8165099</v>
      </c>
      <c r="V320" s="9">
        <v>150844805</v>
      </c>
      <c r="W320" s="9">
        <f>T320-V320</f>
        <v>0</v>
      </c>
      <c r="X320" s="47">
        <f>L320-Q320</f>
        <v>0</v>
      </c>
    </row>
    <row r="321" spans="1:24" ht="24.75" customHeight="1">
      <c r="A321" s="44"/>
      <c r="B321" s="2" t="s">
        <v>688</v>
      </c>
      <c r="C321" s="8">
        <f>C322+C326</f>
        <v>0</v>
      </c>
      <c r="D321" s="8">
        <f>D322+D326</f>
        <v>0</v>
      </c>
      <c r="E321" s="8">
        <f aca="true" t="shared" si="273" ref="E321:X321">E322+E326</f>
        <v>0</v>
      </c>
      <c r="F321" s="8">
        <f t="shared" si="273"/>
        <v>0</v>
      </c>
      <c r="G321" s="8">
        <f t="shared" si="273"/>
        <v>0</v>
      </c>
      <c r="H321" s="8">
        <f t="shared" si="273"/>
        <v>15278478</v>
      </c>
      <c r="I321" s="8">
        <f t="shared" si="273"/>
        <v>0</v>
      </c>
      <c r="J321" s="8">
        <f t="shared" si="273"/>
        <v>0</v>
      </c>
      <c r="K321" s="8">
        <f t="shared" si="273"/>
        <v>0</v>
      </c>
      <c r="L321" s="8">
        <f t="shared" si="273"/>
        <v>15278478</v>
      </c>
      <c r="M321" s="8">
        <f t="shared" si="273"/>
        <v>-3813962</v>
      </c>
      <c r="N321" s="8">
        <f t="shared" si="273"/>
        <v>11464516</v>
      </c>
      <c r="O321" s="8">
        <f t="shared" si="273"/>
        <v>3813962</v>
      </c>
      <c r="P321" s="8">
        <f t="shared" si="273"/>
        <v>-3813962</v>
      </c>
      <c r="Q321" s="8">
        <f t="shared" si="273"/>
        <v>11464516</v>
      </c>
      <c r="R321" s="8">
        <f t="shared" si="273"/>
        <v>0</v>
      </c>
      <c r="S321" s="8">
        <f t="shared" si="273"/>
        <v>799644</v>
      </c>
      <c r="T321" s="8">
        <f t="shared" si="273"/>
        <v>11464516</v>
      </c>
      <c r="U321" s="8">
        <f t="shared" si="273"/>
        <v>799644</v>
      </c>
      <c r="V321" s="8">
        <f t="shared" si="273"/>
        <v>11464516</v>
      </c>
      <c r="W321" s="8">
        <f t="shared" si="273"/>
        <v>0</v>
      </c>
      <c r="X321" s="45">
        <f t="shared" si="273"/>
        <v>3813962</v>
      </c>
    </row>
    <row r="322" spans="1:24" ht="24.75" customHeight="1">
      <c r="A322" s="44"/>
      <c r="B322" s="2" t="s">
        <v>689</v>
      </c>
      <c r="C322" s="8">
        <f aca="true" t="shared" si="274" ref="C322:X322">C323</f>
        <v>0</v>
      </c>
      <c r="D322" s="8">
        <f>D323</f>
        <v>0</v>
      </c>
      <c r="E322" s="8">
        <f t="shared" si="274"/>
        <v>0</v>
      </c>
      <c r="F322" s="8">
        <f t="shared" si="274"/>
        <v>0</v>
      </c>
      <c r="G322" s="8">
        <f t="shared" si="274"/>
        <v>0</v>
      </c>
      <c r="H322" s="8">
        <f t="shared" si="274"/>
        <v>14154017</v>
      </c>
      <c r="I322" s="8">
        <f t="shared" si="274"/>
        <v>0</v>
      </c>
      <c r="J322" s="8">
        <f t="shared" si="274"/>
        <v>0</v>
      </c>
      <c r="K322" s="8">
        <f t="shared" si="274"/>
        <v>0</v>
      </c>
      <c r="L322" s="8">
        <f t="shared" si="274"/>
        <v>14154017</v>
      </c>
      <c r="M322" s="8">
        <f t="shared" si="274"/>
        <v>-3651707</v>
      </c>
      <c r="N322" s="8">
        <f t="shared" si="274"/>
        <v>10502310</v>
      </c>
      <c r="O322" s="8">
        <f t="shared" si="274"/>
        <v>3651707</v>
      </c>
      <c r="P322" s="8">
        <f t="shared" si="274"/>
        <v>-3651707</v>
      </c>
      <c r="Q322" s="8">
        <f t="shared" si="274"/>
        <v>10502310</v>
      </c>
      <c r="R322" s="8">
        <f t="shared" si="274"/>
        <v>0</v>
      </c>
      <c r="S322" s="8">
        <f t="shared" si="274"/>
        <v>799644</v>
      </c>
      <c r="T322" s="8">
        <f t="shared" si="274"/>
        <v>10502310</v>
      </c>
      <c r="U322" s="8">
        <f t="shared" si="274"/>
        <v>799644</v>
      </c>
      <c r="V322" s="8">
        <f t="shared" si="274"/>
        <v>10502310</v>
      </c>
      <c r="W322" s="8">
        <f t="shared" si="274"/>
        <v>0</v>
      </c>
      <c r="X322" s="45">
        <f t="shared" si="274"/>
        <v>3651707</v>
      </c>
    </row>
    <row r="323" spans="1:24" ht="24.75" customHeight="1">
      <c r="A323" s="44" t="s">
        <v>482</v>
      </c>
      <c r="B323" s="2" t="s">
        <v>3</v>
      </c>
      <c r="C323" s="8">
        <f aca="true" t="shared" si="275" ref="C323:X323">C324</f>
        <v>0</v>
      </c>
      <c r="D323" s="8">
        <f>D324</f>
        <v>0</v>
      </c>
      <c r="E323" s="8">
        <f t="shared" si="275"/>
        <v>0</v>
      </c>
      <c r="F323" s="8">
        <f t="shared" si="275"/>
        <v>0</v>
      </c>
      <c r="G323" s="8">
        <f t="shared" si="275"/>
        <v>0</v>
      </c>
      <c r="H323" s="8">
        <f t="shared" si="275"/>
        <v>14154017</v>
      </c>
      <c r="I323" s="8">
        <f t="shared" si="275"/>
        <v>0</v>
      </c>
      <c r="J323" s="8">
        <f t="shared" si="275"/>
        <v>0</v>
      </c>
      <c r="K323" s="8">
        <f t="shared" si="275"/>
        <v>0</v>
      </c>
      <c r="L323" s="8">
        <f t="shared" si="275"/>
        <v>14154017</v>
      </c>
      <c r="M323" s="8">
        <f t="shared" si="275"/>
        <v>-3651707</v>
      </c>
      <c r="N323" s="8">
        <f t="shared" si="275"/>
        <v>10502310</v>
      </c>
      <c r="O323" s="8">
        <f t="shared" si="275"/>
        <v>3651707</v>
      </c>
      <c r="P323" s="8">
        <f t="shared" si="275"/>
        <v>-3651707</v>
      </c>
      <c r="Q323" s="8">
        <f t="shared" si="275"/>
        <v>10502310</v>
      </c>
      <c r="R323" s="8">
        <f t="shared" si="275"/>
        <v>0</v>
      </c>
      <c r="S323" s="8">
        <f t="shared" si="275"/>
        <v>799644</v>
      </c>
      <c r="T323" s="8">
        <f t="shared" si="275"/>
        <v>10502310</v>
      </c>
      <c r="U323" s="8">
        <f t="shared" si="275"/>
        <v>799644</v>
      </c>
      <c r="V323" s="8">
        <f t="shared" si="275"/>
        <v>10502310</v>
      </c>
      <c r="W323" s="8">
        <f t="shared" si="275"/>
        <v>0</v>
      </c>
      <c r="X323" s="45">
        <f t="shared" si="275"/>
        <v>3651707</v>
      </c>
    </row>
    <row r="324" spans="1:24" ht="24.75" customHeight="1">
      <c r="A324" s="44" t="s">
        <v>690</v>
      </c>
      <c r="B324" s="2" t="s">
        <v>45</v>
      </c>
      <c r="C324" s="8">
        <f aca="true" t="shared" si="276" ref="C324:X324">(C325)</f>
        <v>0</v>
      </c>
      <c r="D324" s="8">
        <f>(D325)</f>
        <v>0</v>
      </c>
      <c r="E324" s="8">
        <f t="shared" si="276"/>
        <v>0</v>
      </c>
      <c r="F324" s="8">
        <f t="shared" si="276"/>
        <v>0</v>
      </c>
      <c r="G324" s="8">
        <f t="shared" si="276"/>
        <v>0</v>
      </c>
      <c r="H324" s="8">
        <f t="shared" si="276"/>
        <v>14154017</v>
      </c>
      <c r="I324" s="8">
        <f t="shared" si="276"/>
        <v>0</v>
      </c>
      <c r="J324" s="8">
        <f t="shared" si="276"/>
        <v>0</v>
      </c>
      <c r="K324" s="8">
        <f t="shared" si="276"/>
        <v>0</v>
      </c>
      <c r="L324" s="8">
        <f t="shared" si="276"/>
        <v>14154017</v>
      </c>
      <c r="M324" s="8">
        <f t="shared" si="276"/>
        <v>-3651707</v>
      </c>
      <c r="N324" s="8">
        <f t="shared" si="276"/>
        <v>10502310</v>
      </c>
      <c r="O324" s="8">
        <f t="shared" si="276"/>
        <v>3651707</v>
      </c>
      <c r="P324" s="8">
        <f t="shared" si="276"/>
        <v>-3651707</v>
      </c>
      <c r="Q324" s="8">
        <f t="shared" si="276"/>
        <v>10502310</v>
      </c>
      <c r="R324" s="8">
        <f t="shared" si="276"/>
        <v>0</v>
      </c>
      <c r="S324" s="8">
        <f t="shared" si="276"/>
        <v>799644</v>
      </c>
      <c r="T324" s="8">
        <f t="shared" si="276"/>
        <v>10502310</v>
      </c>
      <c r="U324" s="8">
        <f t="shared" si="276"/>
        <v>799644</v>
      </c>
      <c r="V324" s="8">
        <f t="shared" si="276"/>
        <v>10502310</v>
      </c>
      <c r="W324" s="8">
        <f t="shared" si="276"/>
        <v>0</v>
      </c>
      <c r="X324" s="45">
        <f t="shared" si="276"/>
        <v>3651707</v>
      </c>
    </row>
    <row r="325" spans="1:24" ht="24.75" customHeight="1">
      <c r="A325" s="46" t="s">
        <v>691</v>
      </c>
      <c r="B325" s="4" t="s">
        <v>46</v>
      </c>
      <c r="C325" s="43">
        <v>0</v>
      </c>
      <c r="D325" s="43">
        <v>0</v>
      </c>
      <c r="E325" s="43">
        <v>0</v>
      </c>
      <c r="F325" s="43">
        <v>0</v>
      </c>
      <c r="G325" s="43">
        <v>0</v>
      </c>
      <c r="H325" s="9">
        <v>14154017</v>
      </c>
      <c r="I325" s="43">
        <v>0</v>
      </c>
      <c r="J325" s="43">
        <v>0</v>
      </c>
      <c r="K325" s="43">
        <v>0</v>
      </c>
      <c r="L325" s="9">
        <f>(C325+H325-I325+J325-K325)</f>
        <v>14154017</v>
      </c>
      <c r="M325" s="9">
        <v>-3651707</v>
      </c>
      <c r="N325" s="9">
        <v>10502310</v>
      </c>
      <c r="O325" s="9">
        <f>(L325-N325)</f>
        <v>3651707</v>
      </c>
      <c r="P325" s="9">
        <f>VLOOKUP(A325,'[2]Recuperado_Hoja1'!$A:$F,6,0)</f>
        <v>-3651707</v>
      </c>
      <c r="Q325" s="9">
        <f>VLOOKUP(A325,'[2]Recuperado_Hoja1'!$A:$G,7,0)</f>
        <v>10502310</v>
      </c>
      <c r="R325" s="9">
        <f>N325-Q325</f>
        <v>0</v>
      </c>
      <c r="S325" s="9">
        <v>799644</v>
      </c>
      <c r="T325" s="9">
        <v>10502310</v>
      </c>
      <c r="U325" s="9">
        <v>799644</v>
      </c>
      <c r="V325" s="9">
        <v>10502310</v>
      </c>
      <c r="W325" s="9">
        <f>T325-V325</f>
        <v>0</v>
      </c>
      <c r="X325" s="47">
        <f>L325-Q325</f>
        <v>3651707</v>
      </c>
    </row>
    <row r="326" spans="1:24" ht="24.75" customHeight="1">
      <c r="A326" s="44"/>
      <c r="B326" s="2" t="s">
        <v>692</v>
      </c>
      <c r="C326" s="8">
        <f aca="true" t="shared" si="277" ref="C326:X329">C327</f>
        <v>0</v>
      </c>
      <c r="D326" s="8">
        <f>D327</f>
        <v>0</v>
      </c>
      <c r="E326" s="8">
        <f t="shared" si="277"/>
        <v>0</v>
      </c>
      <c r="F326" s="8">
        <f t="shared" si="277"/>
        <v>0</v>
      </c>
      <c r="G326" s="8">
        <f t="shared" si="277"/>
        <v>0</v>
      </c>
      <c r="H326" s="8">
        <f t="shared" si="277"/>
        <v>1124461</v>
      </c>
      <c r="I326" s="8">
        <f t="shared" si="277"/>
        <v>0</v>
      </c>
      <c r="J326" s="8">
        <f t="shared" si="277"/>
        <v>0</v>
      </c>
      <c r="K326" s="8">
        <f t="shared" si="277"/>
        <v>0</v>
      </c>
      <c r="L326" s="8">
        <f t="shared" si="277"/>
        <v>1124461</v>
      </c>
      <c r="M326" s="8">
        <f t="shared" si="277"/>
        <v>-162255</v>
      </c>
      <c r="N326" s="8">
        <f t="shared" si="277"/>
        <v>962206</v>
      </c>
      <c r="O326" s="8">
        <f t="shared" si="277"/>
        <v>162255</v>
      </c>
      <c r="P326" s="8">
        <f t="shared" si="277"/>
        <v>-162255</v>
      </c>
      <c r="Q326" s="8">
        <f t="shared" si="277"/>
        <v>962206</v>
      </c>
      <c r="R326" s="8">
        <f t="shared" si="277"/>
        <v>0</v>
      </c>
      <c r="S326" s="8">
        <f t="shared" si="277"/>
        <v>0</v>
      </c>
      <c r="T326" s="8">
        <f t="shared" si="277"/>
        <v>962206</v>
      </c>
      <c r="U326" s="8">
        <f t="shared" si="277"/>
        <v>0</v>
      </c>
      <c r="V326" s="8">
        <f t="shared" si="277"/>
        <v>962206</v>
      </c>
      <c r="W326" s="8">
        <f t="shared" si="277"/>
        <v>0</v>
      </c>
      <c r="X326" s="45">
        <f t="shared" si="277"/>
        <v>162255</v>
      </c>
    </row>
    <row r="327" spans="1:24" ht="24.75" customHeight="1">
      <c r="A327" s="44" t="s">
        <v>482</v>
      </c>
      <c r="B327" s="2" t="s">
        <v>3</v>
      </c>
      <c r="C327" s="8">
        <f t="shared" si="277"/>
        <v>0</v>
      </c>
      <c r="D327" s="8">
        <f>D328</f>
        <v>0</v>
      </c>
      <c r="E327" s="8">
        <f t="shared" si="277"/>
        <v>0</v>
      </c>
      <c r="F327" s="8">
        <f t="shared" si="277"/>
        <v>0</v>
      </c>
      <c r="G327" s="8">
        <f t="shared" si="277"/>
        <v>0</v>
      </c>
      <c r="H327" s="8">
        <f t="shared" si="277"/>
        <v>1124461</v>
      </c>
      <c r="I327" s="8">
        <f t="shared" si="277"/>
        <v>0</v>
      </c>
      <c r="J327" s="8">
        <f t="shared" si="277"/>
        <v>0</v>
      </c>
      <c r="K327" s="8">
        <f t="shared" si="277"/>
        <v>0</v>
      </c>
      <c r="L327" s="8">
        <f t="shared" si="277"/>
        <v>1124461</v>
      </c>
      <c r="M327" s="8">
        <f t="shared" si="277"/>
        <v>-162255</v>
      </c>
      <c r="N327" s="8">
        <f t="shared" si="277"/>
        <v>962206</v>
      </c>
      <c r="O327" s="8">
        <f t="shared" si="277"/>
        <v>162255</v>
      </c>
      <c r="P327" s="8">
        <f t="shared" si="277"/>
        <v>-162255</v>
      </c>
      <c r="Q327" s="8">
        <f t="shared" si="277"/>
        <v>962206</v>
      </c>
      <c r="R327" s="8">
        <f t="shared" si="277"/>
        <v>0</v>
      </c>
      <c r="S327" s="8">
        <f t="shared" si="277"/>
        <v>0</v>
      </c>
      <c r="T327" s="8">
        <f t="shared" si="277"/>
        <v>962206</v>
      </c>
      <c r="U327" s="8">
        <f t="shared" si="277"/>
        <v>0</v>
      </c>
      <c r="V327" s="8">
        <f t="shared" si="277"/>
        <v>962206</v>
      </c>
      <c r="W327" s="8">
        <f t="shared" si="277"/>
        <v>0</v>
      </c>
      <c r="X327" s="45">
        <f t="shared" si="277"/>
        <v>162255</v>
      </c>
    </row>
    <row r="328" spans="1:24" ht="24.75" customHeight="1">
      <c r="A328" s="44" t="s">
        <v>693</v>
      </c>
      <c r="B328" s="2" t="s">
        <v>37</v>
      </c>
      <c r="C328" s="8">
        <f t="shared" si="277"/>
        <v>0</v>
      </c>
      <c r="D328" s="8">
        <f>D329</f>
        <v>0</v>
      </c>
      <c r="E328" s="8">
        <f t="shared" si="277"/>
        <v>0</v>
      </c>
      <c r="F328" s="8">
        <f t="shared" si="277"/>
        <v>0</v>
      </c>
      <c r="G328" s="8">
        <f t="shared" si="277"/>
        <v>0</v>
      </c>
      <c r="H328" s="8">
        <f t="shared" si="277"/>
        <v>1124461</v>
      </c>
      <c r="I328" s="8">
        <f t="shared" si="277"/>
        <v>0</v>
      </c>
      <c r="J328" s="8">
        <f t="shared" si="277"/>
        <v>0</v>
      </c>
      <c r="K328" s="8">
        <f t="shared" si="277"/>
        <v>0</v>
      </c>
      <c r="L328" s="8">
        <f t="shared" si="277"/>
        <v>1124461</v>
      </c>
      <c r="M328" s="8">
        <f t="shared" si="277"/>
        <v>-162255</v>
      </c>
      <c r="N328" s="8">
        <f t="shared" si="277"/>
        <v>962206</v>
      </c>
      <c r="O328" s="8">
        <f t="shared" si="277"/>
        <v>162255</v>
      </c>
      <c r="P328" s="8">
        <f t="shared" si="277"/>
        <v>-162255</v>
      </c>
      <c r="Q328" s="8">
        <f t="shared" si="277"/>
        <v>962206</v>
      </c>
      <c r="R328" s="8">
        <f t="shared" si="277"/>
        <v>0</v>
      </c>
      <c r="S328" s="8">
        <f t="shared" si="277"/>
        <v>0</v>
      </c>
      <c r="T328" s="8">
        <f t="shared" si="277"/>
        <v>962206</v>
      </c>
      <c r="U328" s="8">
        <f t="shared" si="277"/>
        <v>0</v>
      </c>
      <c r="V328" s="8">
        <f t="shared" si="277"/>
        <v>962206</v>
      </c>
      <c r="W328" s="8">
        <f t="shared" si="277"/>
        <v>0</v>
      </c>
      <c r="X328" s="45">
        <f t="shared" si="277"/>
        <v>162255</v>
      </c>
    </row>
    <row r="329" spans="1:24" ht="24.75" customHeight="1">
      <c r="A329" s="44" t="s">
        <v>694</v>
      </c>
      <c r="B329" s="2" t="s">
        <v>40</v>
      </c>
      <c r="C329" s="8">
        <f t="shared" si="277"/>
        <v>0</v>
      </c>
      <c r="D329" s="8">
        <f>D330</f>
        <v>0</v>
      </c>
      <c r="E329" s="8">
        <f t="shared" si="277"/>
        <v>0</v>
      </c>
      <c r="F329" s="8">
        <f t="shared" si="277"/>
        <v>0</v>
      </c>
      <c r="G329" s="8">
        <f t="shared" si="277"/>
        <v>0</v>
      </c>
      <c r="H329" s="8">
        <f t="shared" si="277"/>
        <v>1124461</v>
      </c>
      <c r="I329" s="8">
        <f t="shared" si="277"/>
        <v>0</v>
      </c>
      <c r="J329" s="8">
        <f t="shared" si="277"/>
        <v>0</v>
      </c>
      <c r="K329" s="8">
        <f t="shared" si="277"/>
        <v>0</v>
      </c>
      <c r="L329" s="8">
        <f t="shared" si="277"/>
        <v>1124461</v>
      </c>
      <c r="M329" s="8">
        <f t="shared" si="277"/>
        <v>-162255</v>
      </c>
      <c r="N329" s="8">
        <f t="shared" si="277"/>
        <v>962206</v>
      </c>
      <c r="O329" s="8">
        <f t="shared" si="277"/>
        <v>162255</v>
      </c>
      <c r="P329" s="8">
        <f t="shared" si="277"/>
        <v>-162255</v>
      </c>
      <c r="Q329" s="8">
        <f t="shared" si="277"/>
        <v>962206</v>
      </c>
      <c r="R329" s="8">
        <f t="shared" si="277"/>
        <v>0</v>
      </c>
      <c r="S329" s="8">
        <f t="shared" si="277"/>
        <v>0</v>
      </c>
      <c r="T329" s="8">
        <f t="shared" si="277"/>
        <v>962206</v>
      </c>
      <c r="U329" s="8">
        <f t="shared" si="277"/>
        <v>0</v>
      </c>
      <c r="V329" s="8">
        <f t="shared" si="277"/>
        <v>962206</v>
      </c>
      <c r="W329" s="8">
        <f t="shared" si="277"/>
        <v>0</v>
      </c>
      <c r="X329" s="45">
        <f t="shared" si="277"/>
        <v>162255</v>
      </c>
    </row>
    <row r="330" spans="1:24" ht="24.75" customHeight="1">
      <c r="A330" s="46" t="s">
        <v>695</v>
      </c>
      <c r="B330" s="4" t="s">
        <v>41</v>
      </c>
      <c r="C330" s="43">
        <v>0</v>
      </c>
      <c r="D330" s="43">
        <v>0</v>
      </c>
      <c r="E330" s="43">
        <v>0</v>
      </c>
      <c r="F330" s="43">
        <v>0</v>
      </c>
      <c r="G330" s="43">
        <v>0</v>
      </c>
      <c r="H330" s="9">
        <v>1124461</v>
      </c>
      <c r="I330" s="43">
        <v>0</v>
      </c>
      <c r="J330" s="43">
        <v>0</v>
      </c>
      <c r="K330" s="43">
        <v>0</v>
      </c>
      <c r="L330" s="9">
        <f>(C330+H330-I330+J330-K330)</f>
        <v>1124461</v>
      </c>
      <c r="M330" s="9">
        <v>-162255</v>
      </c>
      <c r="N330" s="9">
        <v>962206</v>
      </c>
      <c r="O330" s="9">
        <f>(L330-N330)</f>
        <v>162255</v>
      </c>
      <c r="P330" s="9">
        <f>VLOOKUP(A330,'[2]Recuperado_Hoja1'!$A:$F,6,0)</f>
        <v>-162255</v>
      </c>
      <c r="Q330" s="9">
        <f>VLOOKUP(A330,'[2]Recuperado_Hoja1'!$A:$G,7,0)</f>
        <v>962206</v>
      </c>
      <c r="R330" s="9">
        <f>N330-Q330</f>
        <v>0</v>
      </c>
      <c r="S330" s="9">
        <v>0</v>
      </c>
      <c r="T330" s="9">
        <v>962206</v>
      </c>
      <c r="U330" s="9">
        <v>0</v>
      </c>
      <c r="V330" s="9">
        <v>962206</v>
      </c>
      <c r="W330" s="9">
        <f>T330-V330</f>
        <v>0</v>
      </c>
      <c r="X330" s="47">
        <f>L330-Q330</f>
        <v>162255</v>
      </c>
    </row>
    <row r="331" spans="1:24" ht="24.75" customHeight="1">
      <c r="A331" s="44"/>
      <c r="B331" s="2" t="s">
        <v>696</v>
      </c>
      <c r="C331" s="8">
        <f aca="true" t="shared" si="278" ref="C331:X332">C332</f>
        <v>0</v>
      </c>
      <c r="D331" s="8">
        <f>D332</f>
        <v>0</v>
      </c>
      <c r="E331" s="8">
        <f t="shared" si="278"/>
        <v>0</v>
      </c>
      <c r="F331" s="8">
        <f t="shared" si="278"/>
        <v>0</v>
      </c>
      <c r="G331" s="8">
        <f t="shared" si="278"/>
        <v>0</v>
      </c>
      <c r="H331" s="8">
        <f t="shared" si="278"/>
        <v>189110000</v>
      </c>
      <c r="I331" s="8">
        <f t="shared" si="278"/>
        <v>0</v>
      </c>
      <c r="J331" s="8">
        <f t="shared" si="278"/>
        <v>0</v>
      </c>
      <c r="K331" s="8">
        <f t="shared" si="278"/>
        <v>0</v>
      </c>
      <c r="L331" s="8">
        <f t="shared" si="278"/>
        <v>189110000</v>
      </c>
      <c r="M331" s="8">
        <f t="shared" si="278"/>
        <v>-12630000</v>
      </c>
      <c r="N331" s="8">
        <f t="shared" si="278"/>
        <v>176480000</v>
      </c>
      <c r="O331" s="8">
        <f t="shared" si="278"/>
        <v>12630000</v>
      </c>
      <c r="P331" s="8">
        <f t="shared" si="278"/>
        <v>-12630000</v>
      </c>
      <c r="Q331" s="8">
        <f t="shared" si="278"/>
        <v>176480000</v>
      </c>
      <c r="R331" s="8">
        <f t="shared" si="278"/>
        <v>0</v>
      </c>
      <c r="S331" s="8">
        <f t="shared" si="278"/>
        <v>10770000</v>
      </c>
      <c r="T331" s="8">
        <f t="shared" si="278"/>
        <v>176480000</v>
      </c>
      <c r="U331" s="8">
        <f t="shared" si="278"/>
        <v>8070000</v>
      </c>
      <c r="V331" s="8">
        <f t="shared" si="278"/>
        <v>173780000</v>
      </c>
      <c r="W331" s="8">
        <f t="shared" si="278"/>
        <v>2700000</v>
      </c>
      <c r="X331" s="45">
        <f t="shared" si="278"/>
        <v>12630000</v>
      </c>
    </row>
    <row r="332" spans="1:24" ht="24.75" customHeight="1">
      <c r="A332" s="44" t="s">
        <v>482</v>
      </c>
      <c r="B332" s="2" t="s">
        <v>3</v>
      </c>
      <c r="C332" s="8">
        <f t="shared" si="278"/>
        <v>0</v>
      </c>
      <c r="D332" s="8">
        <f>D333</f>
        <v>0</v>
      </c>
      <c r="E332" s="8">
        <f t="shared" si="278"/>
        <v>0</v>
      </c>
      <c r="F332" s="8">
        <f t="shared" si="278"/>
        <v>0</v>
      </c>
      <c r="G332" s="8">
        <f t="shared" si="278"/>
        <v>0</v>
      </c>
      <c r="H332" s="8">
        <f t="shared" si="278"/>
        <v>189110000</v>
      </c>
      <c r="I332" s="8">
        <f t="shared" si="278"/>
        <v>0</v>
      </c>
      <c r="J332" s="8">
        <f t="shared" si="278"/>
        <v>0</v>
      </c>
      <c r="K332" s="8">
        <f t="shared" si="278"/>
        <v>0</v>
      </c>
      <c r="L332" s="8">
        <f t="shared" si="278"/>
        <v>189110000</v>
      </c>
      <c r="M332" s="8">
        <f t="shared" si="278"/>
        <v>-12630000</v>
      </c>
      <c r="N332" s="8">
        <f t="shared" si="278"/>
        <v>176480000</v>
      </c>
      <c r="O332" s="8">
        <f t="shared" si="278"/>
        <v>12630000</v>
      </c>
      <c r="P332" s="8">
        <f t="shared" si="278"/>
        <v>-12630000</v>
      </c>
      <c r="Q332" s="8">
        <f t="shared" si="278"/>
        <v>176480000</v>
      </c>
      <c r="R332" s="8">
        <f t="shared" si="278"/>
        <v>0</v>
      </c>
      <c r="S332" s="8">
        <f t="shared" si="278"/>
        <v>10770000</v>
      </c>
      <c r="T332" s="8">
        <f t="shared" si="278"/>
        <v>176480000</v>
      </c>
      <c r="U332" s="8">
        <f t="shared" si="278"/>
        <v>8070000</v>
      </c>
      <c r="V332" s="8">
        <f t="shared" si="278"/>
        <v>173780000</v>
      </c>
      <c r="W332" s="8">
        <f t="shared" si="278"/>
        <v>2700000</v>
      </c>
      <c r="X332" s="45">
        <f t="shared" si="278"/>
        <v>12630000</v>
      </c>
    </row>
    <row r="333" spans="1:24" ht="24.75" customHeight="1">
      <c r="A333" s="44" t="s">
        <v>697</v>
      </c>
      <c r="B333" s="2" t="s">
        <v>349</v>
      </c>
      <c r="C333" s="8">
        <f>C334+C335</f>
        <v>0</v>
      </c>
      <c r="D333" s="8">
        <f>D334+D335</f>
        <v>0</v>
      </c>
      <c r="E333" s="8">
        <f aca="true" t="shared" si="279" ref="E333:X333">E334+E335</f>
        <v>0</v>
      </c>
      <c r="F333" s="8">
        <f t="shared" si="279"/>
        <v>0</v>
      </c>
      <c r="G333" s="8">
        <f t="shared" si="279"/>
        <v>0</v>
      </c>
      <c r="H333" s="8">
        <f t="shared" si="279"/>
        <v>189110000</v>
      </c>
      <c r="I333" s="8">
        <f t="shared" si="279"/>
        <v>0</v>
      </c>
      <c r="J333" s="8">
        <f t="shared" si="279"/>
        <v>0</v>
      </c>
      <c r="K333" s="8">
        <f t="shared" si="279"/>
        <v>0</v>
      </c>
      <c r="L333" s="8">
        <f t="shared" si="279"/>
        <v>189110000</v>
      </c>
      <c r="M333" s="8">
        <f t="shared" si="279"/>
        <v>-12630000</v>
      </c>
      <c r="N333" s="8">
        <f t="shared" si="279"/>
        <v>176480000</v>
      </c>
      <c r="O333" s="8">
        <f t="shared" si="279"/>
        <v>12630000</v>
      </c>
      <c r="P333" s="8">
        <f t="shared" si="279"/>
        <v>-12630000</v>
      </c>
      <c r="Q333" s="8">
        <f t="shared" si="279"/>
        <v>176480000</v>
      </c>
      <c r="R333" s="8">
        <f t="shared" si="279"/>
        <v>0</v>
      </c>
      <c r="S333" s="8">
        <f t="shared" si="279"/>
        <v>10770000</v>
      </c>
      <c r="T333" s="8">
        <f t="shared" si="279"/>
        <v>176480000</v>
      </c>
      <c r="U333" s="8">
        <f t="shared" si="279"/>
        <v>8070000</v>
      </c>
      <c r="V333" s="8">
        <f t="shared" si="279"/>
        <v>173780000</v>
      </c>
      <c r="W333" s="8">
        <f t="shared" si="279"/>
        <v>2700000</v>
      </c>
      <c r="X333" s="45">
        <f t="shared" si="279"/>
        <v>12630000</v>
      </c>
    </row>
    <row r="334" spans="1:24" ht="24.75" customHeight="1">
      <c r="A334" s="46" t="s">
        <v>698</v>
      </c>
      <c r="B334" s="4" t="s">
        <v>351</v>
      </c>
      <c r="C334" s="43">
        <v>0</v>
      </c>
      <c r="D334" s="43">
        <v>0</v>
      </c>
      <c r="E334" s="43">
        <v>0</v>
      </c>
      <c r="F334" s="43">
        <v>0</v>
      </c>
      <c r="G334" s="43">
        <v>0</v>
      </c>
      <c r="H334" s="9">
        <v>176610000</v>
      </c>
      <c r="I334" s="43">
        <v>0</v>
      </c>
      <c r="J334" s="43">
        <v>0</v>
      </c>
      <c r="K334" s="43">
        <v>0</v>
      </c>
      <c r="L334" s="9">
        <f>(C334+H334-I334+J334-K334)</f>
        <v>176610000</v>
      </c>
      <c r="M334" s="9">
        <v>-12630000</v>
      </c>
      <c r="N334" s="9">
        <v>163980000</v>
      </c>
      <c r="O334" s="9">
        <f>(L334-N334)</f>
        <v>12630000</v>
      </c>
      <c r="P334" s="9">
        <f>VLOOKUP(A334,'[2]Recuperado_Hoja1'!$A:$F,6,0)</f>
        <v>-12630000</v>
      </c>
      <c r="Q334" s="9">
        <f>VLOOKUP(A334,'[2]Recuperado_Hoja1'!$A:$G,7,0)</f>
        <v>163980000</v>
      </c>
      <c r="R334" s="9">
        <f>N334-Q334</f>
        <v>0</v>
      </c>
      <c r="S334" s="9">
        <v>10770000</v>
      </c>
      <c r="T334" s="9">
        <v>163980000</v>
      </c>
      <c r="U334" s="9">
        <v>8070000</v>
      </c>
      <c r="V334" s="9">
        <v>161280000</v>
      </c>
      <c r="W334" s="9">
        <f>T334-V334</f>
        <v>2700000</v>
      </c>
      <c r="X334" s="47">
        <f>L334-Q334</f>
        <v>12630000</v>
      </c>
    </row>
    <row r="335" spans="1:24" ht="24.75" customHeight="1">
      <c r="A335" s="46" t="s">
        <v>699</v>
      </c>
      <c r="B335" s="4" t="s">
        <v>58</v>
      </c>
      <c r="C335" s="43">
        <v>0</v>
      </c>
      <c r="D335" s="43">
        <v>0</v>
      </c>
      <c r="E335" s="43">
        <v>0</v>
      </c>
      <c r="F335" s="43">
        <v>0</v>
      </c>
      <c r="G335" s="43">
        <v>0</v>
      </c>
      <c r="H335" s="9">
        <v>12500000</v>
      </c>
      <c r="I335" s="43">
        <v>0</v>
      </c>
      <c r="J335" s="43">
        <v>0</v>
      </c>
      <c r="K335" s="43">
        <v>0</v>
      </c>
      <c r="L335" s="9">
        <f>(C335+H335-I335+J335-K335)</f>
        <v>12500000</v>
      </c>
      <c r="M335" s="9">
        <v>0</v>
      </c>
      <c r="N335" s="9">
        <v>12500000</v>
      </c>
      <c r="O335" s="9">
        <f>(L335-N335)</f>
        <v>0</v>
      </c>
      <c r="P335" s="9">
        <f>VLOOKUP(A335,'[2]Recuperado_Hoja1'!$A:$F,6,0)</f>
        <v>0</v>
      </c>
      <c r="Q335" s="9">
        <f>VLOOKUP(A335,'[2]Recuperado_Hoja1'!$A:$G,7,0)</f>
        <v>12500000</v>
      </c>
      <c r="R335" s="9">
        <f>N335-Q335</f>
        <v>0</v>
      </c>
      <c r="S335" s="9">
        <v>0</v>
      </c>
      <c r="T335" s="9">
        <v>12500000</v>
      </c>
      <c r="U335" s="9">
        <v>0</v>
      </c>
      <c r="V335" s="9">
        <v>12500000</v>
      </c>
      <c r="W335" s="9">
        <f>T335-V335</f>
        <v>0</v>
      </c>
      <c r="X335" s="47">
        <f>L335-Q335</f>
        <v>0</v>
      </c>
    </row>
    <row r="336" spans="1:24" ht="32.25" customHeight="1">
      <c r="A336" s="44"/>
      <c r="B336" s="2" t="s">
        <v>700</v>
      </c>
      <c r="C336" s="8">
        <f aca="true" t="shared" si="280" ref="C336:X337">C337</f>
        <v>0</v>
      </c>
      <c r="D336" s="8">
        <f>D337</f>
        <v>0</v>
      </c>
      <c r="E336" s="8">
        <f t="shared" si="280"/>
        <v>0</v>
      </c>
      <c r="F336" s="8">
        <f t="shared" si="280"/>
        <v>0</v>
      </c>
      <c r="G336" s="8">
        <f t="shared" si="280"/>
        <v>0</v>
      </c>
      <c r="H336" s="8">
        <f t="shared" si="280"/>
        <v>3100015120</v>
      </c>
      <c r="I336" s="8">
        <f t="shared" si="280"/>
        <v>0</v>
      </c>
      <c r="J336" s="8">
        <f t="shared" si="280"/>
        <v>0</v>
      </c>
      <c r="K336" s="8">
        <f t="shared" si="280"/>
        <v>0</v>
      </c>
      <c r="L336" s="8">
        <f t="shared" si="280"/>
        <v>3100015120</v>
      </c>
      <c r="M336" s="8">
        <f t="shared" si="280"/>
        <v>-705879663.45</v>
      </c>
      <c r="N336" s="8">
        <f t="shared" si="280"/>
        <v>2394135456.5499997</v>
      </c>
      <c r="O336" s="8">
        <f t="shared" si="280"/>
        <v>705879663.45</v>
      </c>
      <c r="P336" s="8">
        <f t="shared" si="280"/>
        <v>-705879663.45</v>
      </c>
      <c r="Q336" s="8">
        <f t="shared" si="280"/>
        <v>2394135456.5499997</v>
      </c>
      <c r="R336" s="8">
        <f t="shared" si="280"/>
        <v>0</v>
      </c>
      <c r="S336" s="8">
        <f t="shared" si="280"/>
        <v>1660997061.55</v>
      </c>
      <c r="T336" s="8">
        <f t="shared" si="280"/>
        <v>2394135456.5499997</v>
      </c>
      <c r="U336" s="8">
        <f t="shared" si="280"/>
        <v>1109052366.55</v>
      </c>
      <c r="V336" s="8">
        <f t="shared" si="280"/>
        <v>1842190761.55</v>
      </c>
      <c r="W336" s="8">
        <f t="shared" si="280"/>
        <v>551944695</v>
      </c>
      <c r="X336" s="45">
        <f t="shared" si="280"/>
        <v>705879663.45</v>
      </c>
    </row>
    <row r="337" spans="1:24" ht="24.75" customHeight="1">
      <c r="A337" s="44" t="s">
        <v>482</v>
      </c>
      <c r="B337" s="2" t="s">
        <v>3</v>
      </c>
      <c r="C337" s="8">
        <f t="shared" si="280"/>
        <v>0</v>
      </c>
      <c r="D337" s="8">
        <f>D338</f>
        <v>0</v>
      </c>
      <c r="E337" s="8">
        <f t="shared" si="280"/>
        <v>0</v>
      </c>
      <c r="F337" s="8">
        <f t="shared" si="280"/>
        <v>0</v>
      </c>
      <c r="G337" s="8">
        <f t="shared" si="280"/>
        <v>0</v>
      </c>
      <c r="H337" s="8">
        <f t="shared" si="280"/>
        <v>3100015120</v>
      </c>
      <c r="I337" s="8">
        <f t="shared" si="280"/>
        <v>0</v>
      </c>
      <c r="J337" s="8">
        <f t="shared" si="280"/>
        <v>0</v>
      </c>
      <c r="K337" s="8">
        <f t="shared" si="280"/>
        <v>0</v>
      </c>
      <c r="L337" s="8">
        <f t="shared" si="280"/>
        <v>3100015120</v>
      </c>
      <c r="M337" s="8">
        <f t="shared" si="280"/>
        <v>-705879663.45</v>
      </c>
      <c r="N337" s="8">
        <f t="shared" si="280"/>
        <v>2394135456.5499997</v>
      </c>
      <c r="O337" s="8">
        <f t="shared" si="280"/>
        <v>705879663.45</v>
      </c>
      <c r="P337" s="8">
        <f t="shared" si="280"/>
        <v>-705879663.45</v>
      </c>
      <c r="Q337" s="8">
        <f t="shared" si="280"/>
        <v>2394135456.5499997</v>
      </c>
      <c r="R337" s="8">
        <f t="shared" si="280"/>
        <v>0</v>
      </c>
      <c r="S337" s="8">
        <f t="shared" si="280"/>
        <v>1660997061.55</v>
      </c>
      <c r="T337" s="8">
        <f t="shared" si="280"/>
        <v>2394135456.5499997</v>
      </c>
      <c r="U337" s="8">
        <f t="shared" si="280"/>
        <v>1109052366.55</v>
      </c>
      <c r="V337" s="8">
        <f t="shared" si="280"/>
        <v>1842190761.55</v>
      </c>
      <c r="W337" s="8">
        <f t="shared" si="280"/>
        <v>551944695</v>
      </c>
      <c r="X337" s="45">
        <f t="shared" si="280"/>
        <v>705879663.45</v>
      </c>
    </row>
    <row r="338" spans="1:24" ht="24.75" customHeight="1">
      <c r="A338" s="44" t="s">
        <v>701</v>
      </c>
      <c r="B338" s="2" t="s">
        <v>134</v>
      </c>
      <c r="C338" s="8">
        <f>C339+C340+C341</f>
        <v>0</v>
      </c>
      <c r="D338" s="8">
        <f>D339+D340+D341</f>
        <v>0</v>
      </c>
      <c r="E338" s="8">
        <f aca="true" t="shared" si="281" ref="E338:X338">E339+E340+E341</f>
        <v>0</v>
      </c>
      <c r="F338" s="8">
        <f t="shared" si="281"/>
        <v>0</v>
      </c>
      <c r="G338" s="8">
        <f t="shared" si="281"/>
        <v>0</v>
      </c>
      <c r="H338" s="8">
        <f t="shared" si="281"/>
        <v>3100015120</v>
      </c>
      <c r="I338" s="8">
        <f t="shared" si="281"/>
        <v>0</v>
      </c>
      <c r="J338" s="8">
        <f t="shared" si="281"/>
        <v>0</v>
      </c>
      <c r="K338" s="8">
        <f t="shared" si="281"/>
        <v>0</v>
      </c>
      <c r="L338" s="8">
        <f t="shared" si="281"/>
        <v>3100015120</v>
      </c>
      <c r="M338" s="8">
        <f t="shared" si="281"/>
        <v>-705879663.45</v>
      </c>
      <c r="N338" s="8">
        <f t="shared" si="281"/>
        <v>2394135456.5499997</v>
      </c>
      <c r="O338" s="8">
        <f t="shared" si="281"/>
        <v>705879663.45</v>
      </c>
      <c r="P338" s="8">
        <f t="shared" si="281"/>
        <v>-705879663.45</v>
      </c>
      <c r="Q338" s="8">
        <f t="shared" si="281"/>
        <v>2394135456.5499997</v>
      </c>
      <c r="R338" s="8">
        <f t="shared" si="281"/>
        <v>0</v>
      </c>
      <c r="S338" s="8">
        <f t="shared" si="281"/>
        <v>1660997061.55</v>
      </c>
      <c r="T338" s="8">
        <f t="shared" si="281"/>
        <v>2394135456.5499997</v>
      </c>
      <c r="U338" s="8">
        <f t="shared" si="281"/>
        <v>1109052366.55</v>
      </c>
      <c r="V338" s="8">
        <f t="shared" si="281"/>
        <v>1842190761.55</v>
      </c>
      <c r="W338" s="8">
        <f t="shared" si="281"/>
        <v>551944695</v>
      </c>
      <c r="X338" s="45">
        <f t="shared" si="281"/>
        <v>705879663.45</v>
      </c>
    </row>
    <row r="339" spans="1:24" ht="28.5" customHeight="1">
      <c r="A339" s="46" t="s">
        <v>702</v>
      </c>
      <c r="B339" s="4" t="s">
        <v>55</v>
      </c>
      <c r="C339" s="43">
        <v>0</v>
      </c>
      <c r="D339" s="43">
        <v>0</v>
      </c>
      <c r="E339" s="43">
        <v>0</v>
      </c>
      <c r="F339" s="43">
        <v>0</v>
      </c>
      <c r="G339" s="43">
        <v>0</v>
      </c>
      <c r="H339" s="9">
        <v>3035900900</v>
      </c>
      <c r="I339" s="43">
        <v>0</v>
      </c>
      <c r="J339" s="43">
        <v>0</v>
      </c>
      <c r="K339" s="43">
        <v>0</v>
      </c>
      <c r="L339" s="9">
        <f>(C339+H339-I339+J339-K339)</f>
        <v>3035900900</v>
      </c>
      <c r="M339" s="9">
        <v>-698234348.19</v>
      </c>
      <c r="N339" s="9">
        <v>2337666551.81</v>
      </c>
      <c r="O339" s="9">
        <f>(L339-N339)</f>
        <v>698234348.19</v>
      </c>
      <c r="P339" s="9">
        <f>VLOOKUP(A339,'[2]Recuperado_Hoja1'!$A:$F,6,0)</f>
        <v>-698234348.19</v>
      </c>
      <c r="Q339" s="9">
        <f>VLOOKUP(A339,'[2]Recuperado_Hoja1'!$A:$G,7,0)</f>
        <v>2337666551.81</v>
      </c>
      <c r="R339" s="9">
        <f>N339-Q339</f>
        <v>0</v>
      </c>
      <c r="S339" s="9">
        <v>1617028156.81</v>
      </c>
      <c r="T339" s="9">
        <v>2337666551.81</v>
      </c>
      <c r="U339" s="9">
        <v>1096770511.81</v>
      </c>
      <c r="V339" s="9">
        <v>1817408906.81</v>
      </c>
      <c r="W339" s="9">
        <f>T339-V339</f>
        <v>520257645</v>
      </c>
      <c r="X339" s="47">
        <f>L339-Q339</f>
        <v>698234348.19</v>
      </c>
    </row>
    <row r="340" spans="1:24" ht="29.25" customHeight="1">
      <c r="A340" s="46" t="s">
        <v>703</v>
      </c>
      <c r="B340" s="4" t="s">
        <v>56</v>
      </c>
      <c r="C340" s="43">
        <v>0</v>
      </c>
      <c r="D340" s="43">
        <v>0</v>
      </c>
      <c r="E340" s="43">
        <v>0</v>
      </c>
      <c r="F340" s="43">
        <v>0</v>
      </c>
      <c r="G340" s="43">
        <v>0</v>
      </c>
      <c r="H340" s="9">
        <v>12500000</v>
      </c>
      <c r="I340" s="43">
        <v>0</v>
      </c>
      <c r="J340" s="43">
        <v>0</v>
      </c>
      <c r="K340" s="43">
        <v>0</v>
      </c>
      <c r="L340" s="9">
        <f>(C340+H340-I340+J340-K340)</f>
        <v>12500000</v>
      </c>
      <c r="M340" s="9">
        <v>0</v>
      </c>
      <c r="N340" s="9">
        <v>12500000</v>
      </c>
      <c r="O340" s="9">
        <f>(L340-N340)</f>
        <v>0</v>
      </c>
      <c r="P340" s="9">
        <f>VLOOKUP(A340,'[2]Recuperado_Hoja1'!$A:$F,6,0)</f>
        <v>0</v>
      </c>
      <c r="Q340" s="9">
        <f>VLOOKUP(A340,'[2]Recuperado_Hoja1'!$A:$G,7,0)</f>
        <v>12500000</v>
      </c>
      <c r="R340" s="9">
        <f>N340-Q340</f>
        <v>0</v>
      </c>
      <c r="S340" s="9">
        <v>0</v>
      </c>
      <c r="T340" s="9">
        <v>12500000</v>
      </c>
      <c r="U340" s="9">
        <v>0</v>
      </c>
      <c r="V340" s="9">
        <v>12500000</v>
      </c>
      <c r="W340" s="9">
        <f>T340-V340</f>
        <v>0</v>
      </c>
      <c r="X340" s="47">
        <f>L340-Q340</f>
        <v>0</v>
      </c>
    </row>
    <row r="341" spans="1:24" ht="30" customHeight="1">
      <c r="A341" s="46" t="s">
        <v>704</v>
      </c>
      <c r="B341" s="4" t="s">
        <v>141</v>
      </c>
      <c r="C341" s="43">
        <v>0</v>
      </c>
      <c r="D341" s="43">
        <v>0</v>
      </c>
      <c r="E341" s="43">
        <v>0</v>
      </c>
      <c r="F341" s="43">
        <v>0</v>
      </c>
      <c r="G341" s="43">
        <v>0</v>
      </c>
      <c r="H341" s="9">
        <v>51614220</v>
      </c>
      <c r="I341" s="43">
        <v>0</v>
      </c>
      <c r="J341" s="43">
        <v>0</v>
      </c>
      <c r="K341" s="43">
        <v>0</v>
      </c>
      <c r="L341" s="9">
        <f>(C341+H341-I341+J341-K341)</f>
        <v>51614220</v>
      </c>
      <c r="M341" s="9">
        <v>-7645315.26</v>
      </c>
      <c r="N341" s="9">
        <v>43968904.74</v>
      </c>
      <c r="O341" s="9">
        <f>(L341-N341)</f>
        <v>7645315.259999998</v>
      </c>
      <c r="P341" s="9">
        <f>VLOOKUP(A341,'[2]Recuperado_Hoja1'!$A:$F,6,0)</f>
        <v>-7645315.26</v>
      </c>
      <c r="Q341" s="9">
        <f>VLOOKUP(A341,'[2]Recuperado_Hoja1'!$A:$G,7,0)</f>
        <v>43968904.74</v>
      </c>
      <c r="R341" s="9">
        <f>N341-Q341</f>
        <v>0</v>
      </c>
      <c r="S341" s="9">
        <v>43968904.74</v>
      </c>
      <c r="T341" s="9">
        <v>43968904.74</v>
      </c>
      <c r="U341" s="9">
        <v>12281854.74</v>
      </c>
      <c r="V341" s="9">
        <v>12281854.74</v>
      </c>
      <c r="W341" s="9">
        <f>T341-V341</f>
        <v>31687050</v>
      </c>
      <c r="X341" s="47">
        <f>L341-Q341</f>
        <v>7645315.259999998</v>
      </c>
    </row>
    <row r="342" spans="1:24" s="66" customFormat="1" ht="24.75" customHeight="1">
      <c r="A342" s="44"/>
      <c r="B342" s="2" t="s">
        <v>762</v>
      </c>
      <c r="C342" s="8">
        <f aca="true" t="shared" si="282" ref="C342:X342">(C343+C363+C371)</f>
        <v>0</v>
      </c>
      <c r="D342" s="8">
        <f t="shared" si="282"/>
        <v>0</v>
      </c>
      <c r="E342" s="8">
        <f t="shared" si="282"/>
        <v>0</v>
      </c>
      <c r="F342" s="8">
        <f t="shared" si="282"/>
        <v>0</v>
      </c>
      <c r="G342" s="8">
        <f t="shared" si="282"/>
        <v>0</v>
      </c>
      <c r="H342" s="8">
        <f>(H343+H363+H371)</f>
        <v>734513291</v>
      </c>
      <c r="I342" s="8">
        <f t="shared" si="282"/>
        <v>0</v>
      </c>
      <c r="J342" s="8">
        <f t="shared" si="282"/>
        <v>0</v>
      </c>
      <c r="K342" s="8">
        <f t="shared" si="282"/>
        <v>0</v>
      </c>
      <c r="L342" s="8">
        <f t="shared" si="282"/>
        <v>734513291</v>
      </c>
      <c r="M342" s="8">
        <f t="shared" si="282"/>
        <v>-67132191</v>
      </c>
      <c r="N342" s="8">
        <f t="shared" si="282"/>
        <v>667381100</v>
      </c>
      <c r="O342" s="8">
        <f t="shared" si="282"/>
        <v>67132191</v>
      </c>
      <c r="P342" s="8">
        <f t="shared" si="282"/>
        <v>-67132191</v>
      </c>
      <c r="Q342" s="8">
        <f t="shared" si="282"/>
        <v>667381100</v>
      </c>
      <c r="R342" s="8">
        <f t="shared" si="282"/>
        <v>0</v>
      </c>
      <c r="S342" s="8">
        <f t="shared" si="282"/>
        <v>0</v>
      </c>
      <c r="T342" s="8">
        <f t="shared" si="282"/>
        <v>667381100</v>
      </c>
      <c r="U342" s="8">
        <f t="shared" si="282"/>
        <v>62400000</v>
      </c>
      <c r="V342" s="8">
        <f t="shared" si="282"/>
        <v>667381100</v>
      </c>
      <c r="W342" s="8">
        <f t="shared" si="282"/>
        <v>0</v>
      </c>
      <c r="X342" s="45">
        <f t="shared" si="282"/>
        <v>67132191</v>
      </c>
    </row>
    <row r="343" spans="1:24" ht="24.75" customHeight="1">
      <c r="A343" s="44"/>
      <c r="B343" s="2" t="s">
        <v>705</v>
      </c>
      <c r="C343" s="8">
        <f aca="true" t="shared" si="283" ref="C343:X344">C344</f>
        <v>0</v>
      </c>
      <c r="D343" s="8">
        <f>D344</f>
        <v>0</v>
      </c>
      <c r="E343" s="8">
        <f t="shared" si="283"/>
        <v>0</v>
      </c>
      <c r="F343" s="8">
        <f t="shared" si="283"/>
        <v>0</v>
      </c>
      <c r="G343" s="8">
        <f t="shared" si="283"/>
        <v>0</v>
      </c>
      <c r="H343" s="8">
        <f t="shared" si="283"/>
        <v>480475806</v>
      </c>
      <c r="I343" s="8">
        <f t="shared" si="283"/>
        <v>0</v>
      </c>
      <c r="J343" s="8">
        <f t="shared" si="283"/>
        <v>0</v>
      </c>
      <c r="K343" s="8">
        <f t="shared" si="283"/>
        <v>0</v>
      </c>
      <c r="L343" s="8">
        <f t="shared" si="283"/>
        <v>480475806</v>
      </c>
      <c r="M343" s="8">
        <f t="shared" si="283"/>
        <v>-39071366</v>
      </c>
      <c r="N343" s="8">
        <f t="shared" si="283"/>
        <v>441404440</v>
      </c>
      <c r="O343" s="8">
        <f t="shared" si="283"/>
        <v>39071366</v>
      </c>
      <c r="P343" s="8">
        <f t="shared" si="283"/>
        <v>-39071366</v>
      </c>
      <c r="Q343" s="8">
        <f t="shared" si="283"/>
        <v>441404440</v>
      </c>
      <c r="R343" s="8">
        <f t="shared" si="283"/>
        <v>0</v>
      </c>
      <c r="S343" s="8">
        <f t="shared" si="283"/>
        <v>0</v>
      </c>
      <c r="T343" s="8">
        <f t="shared" si="283"/>
        <v>441404440</v>
      </c>
      <c r="U343" s="8">
        <f t="shared" si="283"/>
        <v>62400000</v>
      </c>
      <c r="V343" s="8">
        <f t="shared" si="283"/>
        <v>441404440</v>
      </c>
      <c r="W343" s="8">
        <f t="shared" si="283"/>
        <v>0</v>
      </c>
      <c r="X343" s="45">
        <f t="shared" si="283"/>
        <v>39071366</v>
      </c>
    </row>
    <row r="344" spans="1:24" ht="24.75" customHeight="1">
      <c r="A344" s="44" t="s">
        <v>482</v>
      </c>
      <c r="B344" s="2" t="s">
        <v>3</v>
      </c>
      <c r="C344" s="8">
        <f t="shared" si="283"/>
        <v>0</v>
      </c>
      <c r="D344" s="8">
        <f>D345</f>
        <v>0</v>
      </c>
      <c r="E344" s="8">
        <f t="shared" si="283"/>
        <v>0</v>
      </c>
      <c r="F344" s="8">
        <f t="shared" si="283"/>
        <v>0</v>
      </c>
      <c r="G344" s="8">
        <f t="shared" si="283"/>
        <v>0</v>
      </c>
      <c r="H344" s="8">
        <f t="shared" si="283"/>
        <v>480475806</v>
      </c>
      <c r="I344" s="8">
        <f t="shared" si="283"/>
        <v>0</v>
      </c>
      <c r="J344" s="8">
        <f t="shared" si="283"/>
        <v>0</v>
      </c>
      <c r="K344" s="8">
        <f t="shared" si="283"/>
        <v>0</v>
      </c>
      <c r="L344" s="8">
        <f t="shared" si="283"/>
        <v>480475806</v>
      </c>
      <c r="M344" s="8">
        <f t="shared" si="283"/>
        <v>-39071366</v>
      </c>
      <c r="N344" s="8">
        <f t="shared" si="283"/>
        <v>441404440</v>
      </c>
      <c r="O344" s="8">
        <f t="shared" si="283"/>
        <v>39071366</v>
      </c>
      <c r="P344" s="8">
        <f t="shared" si="283"/>
        <v>-39071366</v>
      </c>
      <c r="Q344" s="8">
        <f t="shared" si="283"/>
        <v>441404440</v>
      </c>
      <c r="R344" s="8">
        <f t="shared" si="283"/>
        <v>0</v>
      </c>
      <c r="S344" s="8">
        <f t="shared" si="283"/>
        <v>0</v>
      </c>
      <c r="T344" s="8">
        <f t="shared" si="283"/>
        <v>441404440</v>
      </c>
      <c r="U344" s="8">
        <f t="shared" si="283"/>
        <v>62400000</v>
      </c>
      <c r="V344" s="8">
        <f t="shared" si="283"/>
        <v>441404440</v>
      </c>
      <c r="W344" s="8">
        <f t="shared" si="283"/>
        <v>0</v>
      </c>
      <c r="X344" s="45">
        <f t="shared" si="283"/>
        <v>39071366</v>
      </c>
    </row>
    <row r="345" spans="1:24" ht="24.75" customHeight="1">
      <c r="A345" s="44" t="s">
        <v>706</v>
      </c>
      <c r="B345" s="2" t="s">
        <v>374</v>
      </c>
      <c r="C345" s="8">
        <f aca="true" t="shared" si="284" ref="C345:X345">C346+C351+C355</f>
        <v>0</v>
      </c>
      <c r="D345" s="8">
        <f>D346+D351+D355</f>
        <v>0</v>
      </c>
      <c r="E345" s="8">
        <f t="shared" si="284"/>
        <v>0</v>
      </c>
      <c r="F345" s="8">
        <f t="shared" si="284"/>
        <v>0</v>
      </c>
      <c r="G345" s="8">
        <f t="shared" si="284"/>
        <v>0</v>
      </c>
      <c r="H345" s="8">
        <f t="shared" si="284"/>
        <v>480475806</v>
      </c>
      <c r="I345" s="8">
        <f t="shared" si="284"/>
        <v>0</v>
      </c>
      <c r="J345" s="8">
        <f t="shared" si="284"/>
        <v>0</v>
      </c>
      <c r="K345" s="8">
        <f t="shared" si="284"/>
        <v>0</v>
      </c>
      <c r="L345" s="8">
        <f t="shared" si="284"/>
        <v>480475806</v>
      </c>
      <c r="M345" s="8">
        <f t="shared" si="284"/>
        <v>-39071366</v>
      </c>
      <c r="N345" s="8">
        <f t="shared" si="284"/>
        <v>441404440</v>
      </c>
      <c r="O345" s="8">
        <f t="shared" si="284"/>
        <v>39071366</v>
      </c>
      <c r="P345" s="8">
        <f t="shared" si="284"/>
        <v>-39071366</v>
      </c>
      <c r="Q345" s="8">
        <f t="shared" si="284"/>
        <v>441404440</v>
      </c>
      <c r="R345" s="8">
        <f t="shared" si="284"/>
        <v>0</v>
      </c>
      <c r="S345" s="8">
        <f t="shared" si="284"/>
        <v>0</v>
      </c>
      <c r="T345" s="8">
        <f t="shared" si="284"/>
        <v>441404440</v>
      </c>
      <c r="U345" s="8">
        <f t="shared" si="284"/>
        <v>62400000</v>
      </c>
      <c r="V345" s="8">
        <f t="shared" si="284"/>
        <v>441404440</v>
      </c>
      <c r="W345" s="8">
        <f t="shared" si="284"/>
        <v>0</v>
      </c>
      <c r="X345" s="45">
        <f t="shared" si="284"/>
        <v>39071366</v>
      </c>
    </row>
    <row r="346" spans="1:24" ht="24.75" customHeight="1">
      <c r="A346" s="44" t="s">
        <v>707</v>
      </c>
      <c r="B346" s="2" t="s">
        <v>376</v>
      </c>
      <c r="C346" s="8">
        <f aca="true" t="shared" si="285" ref="C346:X346">C347</f>
        <v>0</v>
      </c>
      <c r="D346" s="8">
        <f>D347</f>
        <v>0</v>
      </c>
      <c r="E346" s="8">
        <f t="shared" si="285"/>
        <v>0</v>
      </c>
      <c r="F346" s="8">
        <f t="shared" si="285"/>
        <v>0</v>
      </c>
      <c r="G346" s="8">
        <f t="shared" si="285"/>
        <v>0</v>
      </c>
      <c r="H346" s="8">
        <f t="shared" si="285"/>
        <v>57908006</v>
      </c>
      <c r="I346" s="8">
        <f t="shared" si="285"/>
        <v>0</v>
      </c>
      <c r="J346" s="8">
        <f t="shared" si="285"/>
        <v>0</v>
      </c>
      <c r="K346" s="8">
        <f t="shared" si="285"/>
        <v>0</v>
      </c>
      <c r="L346" s="8">
        <f t="shared" si="285"/>
        <v>57908006</v>
      </c>
      <c r="M346" s="8">
        <f t="shared" si="285"/>
        <v>-37108006</v>
      </c>
      <c r="N346" s="8">
        <f t="shared" si="285"/>
        <v>20800000</v>
      </c>
      <c r="O346" s="8">
        <f t="shared" si="285"/>
        <v>37108006</v>
      </c>
      <c r="P346" s="8">
        <f t="shared" si="285"/>
        <v>-37108006</v>
      </c>
      <c r="Q346" s="8">
        <f t="shared" si="285"/>
        <v>20800000</v>
      </c>
      <c r="R346" s="8">
        <f t="shared" si="285"/>
        <v>0</v>
      </c>
      <c r="S346" s="8">
        <f t="shared" si="285"/>
        <v>0</v>
      </c>
      <c r="T346" s="8">
        <f t="shared" si="285"/>
        <v>20800000</v>
      </c>
      <c r="U346" s="8">
        <f t="shared" si="285"/>
        <v>0</v>
      </c>
      <c r="V346" s="8">
        <f t="shared" si="285"/>
        <v>20800000</v>
      </c>
      <c r="W346" s="8">
        <f t="shared" si="285"/>
        <v>0</v>
      </c>
      <c r="X346" s="45">
        <f t="shared" si="285"/>
        <v>37108006</v>
      </c>
    </row>
    <row r="347" spans="1:24" ht="38.25" customHeight="1">
      <c r="A347" s="44" t="s">
        <v>542</v>
      </c>
      <c r="B347" s="2" t="s">
        <v>378</v>
      </c>
      <c r="C347" s="8">
        <f aca="true" t="shared" si="286" ref="C347:X347">(C348+C349+C350)</f>
        <v>0</v>
      </c>
      <c r="D347" s="8">
        <f>(D348+D349+D350)</f>
        <v>0</v>
      </c>
      <c r="E347" s="8">
        <f t="shared" si="286"/>
        <v>0</v>
      </c>
      <c r="F347" s="8">
        <f t="shared" si="286"/>
        <v>0</v>
      </c>
      <c r="G347" s="8">
        <f t="shared" si="286"/>
        <v>0</v>
      </c>
      <c r="H347" s="8">
        <f t="shared" si="286"/>
        <v>57908006</v>
      </c>
      <c r="I347" s="8">
        <f t="shared" si="286"/>
        <v>0</v>
      </c>
      <c r="J347" s="8">
        <f t="shared" si="286"/>
        <v>0</v>
      </c>
      <c r="K347" s="8">
        <f t="shared" si="286"/>
        <v>0</v>
      </c>
      <c r="L347" s="8">
        <f t="shared" si="286"/>
        <v>57908006</v>
      </c>
      <c r="M347" s="8">
        <f t="shared" si="286"/>
        <v>-37108006</v>
      </c>
      <c r="N347" s="8">
        <f t="shared" si="286"/>
        <v>20800000</v>
      </c>
      <c r="O347" s="8">
        <f t="shared" si="286"/>
        <v>37108006</v>
      </c>
      <c r="P347" s="8">
        <f t="shared" si="286"/>
        <v>-37108006</v>
      </c>
      <c r="Q347" s="8">
        <f t="shared" si="286"/>
        <v>20800000</v>
      </c>
      <c r="R347" s="8">
        <f t="shared" si="286"/>
        <v>0</v>
      </c>
      <c r="S347" s="8">
        <f t="shared" si="286"/>
        <v>0</v>
      </c>
      <c r="T347" s="8">
        <f t="shared" si="286"/>
        <v>20800000</v>
      </c>
      <c r="U347" s="8">
        <f t="shared" si="286"/>
        <v>0</v>
      </c>
      <c r="V347" s="8">
        <f t="shared" si="286"/>
        <v>20800000</v>
      </c>
      <c r="W347" s="8">
        <f t="shared" si="286"/>
        <v>0</v>
      </c>
      <c r="X347" s="45">
        <f t="shared" si="286"/>
        <v>37108006</v>
      </c>
    </row>
    <row r="348" spans="1:24" ht="24.75" customHeight="1">
      <c r="A348" s="46" t="s">
        <v>708</v>
      </c>
      <c r="B348" s="4" t="s">
        <v>367</v>
      </c>
      <c r="C348" s="43">
        <v>0</v>
      </c>
      <c r="D348" s="43">
        <v>0</v>
      </c>
      <c r="E348" s="43">
        <v>0</v>
      </c>
      <c r="F348" s="43">
        <v>0</v>
      </c>
      <c r="G348" s="43">
        <v>0</v>
      </c>
      <c r="H348" s="9">
        <v>30783000</v>
      </c>
      <c r="I348" s="43">
        <v>0</v>
      </c>
      <c r="J348" s="43">
        <v>0</v>
      </c>
      <c r="K348" s="43">
        <v>0</v>
      </c>
      <c r="L348" s="9">
        <f>(C348+H348-I348+J348-K348)</f>
        <v>30783000</v>
      </c>
      <c r="M348" s="9">
        <v>-24983000</v>
      </c>
      <c r="N348" s="9">
        <v>5800000</v>
      </c>
      <c r="O348" s="9">
        <f>(L348-N348)</f>
        <v>24983000</v>
      </c>
      <c r="P348" s="9">
        <f>VLOOKUP(A348,'[2]Recuperado_Hoja1'!$A:$F,6,0)</f>
        <v>-24983000</v>
      </c>
      <c r="Q348" s="9">
        <f>VLOOKUP(A348,'[2]Recuperado_Hoja1'!$A:$G,7,0)</f>
        <v>5800000</v>
      </c>
      <c r="R348" s="9">
        <f>N348-Q348</f>
        <v>0</v>
      </c>
      <c r="S348" s="9">
        <v>0</v>
      </c>
      <c r="T348" s="9">
        <v>5800000</v>
      </c>
      <c r="U348" s="9">
        <v>0</v>
      </c>
      <c r="V348" s="9">
        <v>5800000</v>
      </c>
      <c r="W348" s="9">
        <f>T348-V348</f>
        <v>0</v>
      </c>
      <c r="X348" s="47">
        <f>L348-Q348</f>
        <v>24983000</v>
      </c>
    </row>
    <row r="349" spans="1:24" ht="24.75" customHeight="1">
      <c r="A349" s="46" t="s">
        <v>709</v>
      </c>
      <c r="B349" s="4" t="s">
        <v>66</v>
      </c>
      <c r="C349" s="43">
        <v>0</v>
      </c>
      <c r="D349" s="43">
        <v>0</v>
      </c>
      <c r="E349" s="43">
        <v>0</v>
      </c>
      <c r="F349" s="43">
        <v>0</v>
      </c>
      <c r="G349" s="43">
        <v>0</v>
      </c>
      <c r="H349" s="9">
        <v>12125006</v>
      </c>
      <c r="I349" s="43">
        <v>0</v>
      </c>
      <c r="J349" s="43">
        <v>0</v>
      </c>
      <c r="K349" s="43">
        <v>0</v>
      </c>
      <c r="L349" s="9">
        <f>(C349+H349-I349+J349-K349)</f>
        <v>12125006</v>
      </c>
      <c r="M349" s="9">
        <v>-12125006</v>
      </c>
      <c r="N349" s="9">
        <v>0</v>
      </c>
      <c r="O349" s="9">
        <f>(L349-N349)</f>
        <v>12125006</v>
      </c>
      <c r="P349" s="9">
        <f>VLOOKUP(A349,'[2]Recuperado_Hoja1'!$A:$F,6,0)</f>
        <v>-12125006</v>
      </c>
      <c r="Q349" s="9">
        <f>VLOOKUP(A349,'[2]Recuperado_Hoja1'!$A:$G,7,0)</f>
        <v>0</v>
      </c>
      <c r="R349" s="9">
        <f>N349-Q349</f>
        <v>0</v>
      </c>
      <c r="S349" s="9">
        <v>0</v>
      </c>
      <c r="T349" s="9">
        <v>0</v>
      </c>
      <c r="U349" s="9">
        <v>0</v>
      </c>
      <c r="V349" s="9">
        <v>0</v>
      </c>
      <c r="W349" s="9">
        <f>T349-V349</f>
        <v>0</v>
      </c>
      <c r="X349" s="47">
        <f>L349-Q349</f>
        <v>12125006</v>
      </c>
    </row>
    <row r="350" spans="1:24" ht="24.75" customHeight="1">
      <c r="A350" s="46" t="s">
        <v>710</v>
      </c>
      <c r="B350" s="4" t="s">
        <v>135</v>
      </c>
      <c r="C350" s="43">
        <v>0</v>
      </c>
      <c r="D350" s="43">
        <v>0</v>
      </c>
      <c r="E350" s="43">
        <v>0</v>
      </c>
      <c r="F350" s="43">
        <v>0</v>
      </c>
      <c r="G350" s="43">
        <v>0</v>
      </c>
      <c r="H350" s="9">
        <v>15000000</v>
      </c>
      <c r="I350" s="43">
        <v>0</v>
      </c>
      <c r="J350" s="43">
        <v>0</v>
      </c>
      <c r="K350" s="43">
        <v>0</v>
      </c>
      <c r="L350" s="9">
        <f>(C350+H350-I350+J350-K350)</f>
        <v>15000000</v>
      </c>
      <c r="M350" s="9">
        <v>0</v>
      </c>
      <c r="N350" s="9">
        <v>15000000</v>
      </c>
      <c r="O350" s="9">
        <f>(L350-N350)</f>
        <v>0</v>
      </c>
      <c r="P350" s="9">
        <f>VLOOKUP(A350,'[2]Recuperado_Hoja1'!$A:$F,6,0)</f>
        <v>0</v>
      </c>
      <c r="Q350" s="9">
        <f>VLOOKUP(A350,'[2]Recuperado_Hoja1'!$A:$G,7,0)</f>
        <v>15000000</v>
      </c>
      <c r="R350" s="9">
        <f>N350-Q350</f>
        <v>0</v>
      </c>
      <c r="S350" s="9">
        <v>0</v>
      </c>
      <c r="T350" s="9">
        <v>15000000</v>
      </c>
      <c r="U350" s="9">
        <v>0</v>
      </c>
      <c r="V350" s="9">
        <v>15000000</v>
      </c>
      <c r="W350" s="9">
        <f>T350-V350</f>
        <v>0</v>
      </c>
      <c r="X350" s="47">
        <f>L350-Q350</f>
        <v>0</v>
      </c>
    </row>
    <row r="351" spans="1:24" ht="39" customHeight="1">
      <c r="A351" s="44" t="s">
        <v>553</v>
      </c>
      <c r="B351" s="2" t="s">
        <v>387</v>
      </c>
      <c r="C351" s="8">
        <f aca="true" t="shared" si="287" ref="C351:X351">C352+C353</f>
        <v>0</v>
      </c>
      <c r="D351" s="8">
        <f>D352+D353</f>
        <v>0</v>
      </c>
      <c r="E351" s="8">
        <f t="shared" si="287"/>
        <v>0</v>
      </c>
      <c r="F351" s="8">
        <f t="shared" si="287"/>
        <v>0</v>
      </c>
      <c r="G351" s="8">
        <f t="shared" si="287"/>
        <v>0</v>
      </c>
      <c r="H351" s="8">
        <f t="shared" si="287"/>
        <v>100040000</v>
      </c>
      <c r="I351" s="8">
        <f t="shared" si="287"/>
        <v>0</v>
      </c>
      <c r="J351" s="8">
        <f t="shared" si="287"/>
        <v>0</v>
      </c>
      <c r="K351" s="8">
        <f t="shared" si="287"/>
        <v>0</v>
      </c>
      <c r="L351" s="8">
        <f t="shared" si="287"/>
        <v>100040000</v>
      </c>
      <c r="M351" s="8">
        <f t="shared" si="287"/>
        <v>-1963360</v>
      </c>
      <c r="N351" s="8">
        <f t="shared" si="287"/>
        <v>98076640</v>
      </c>
      <c r="O351" s="8">
        <f t="shared" si="287"/>
        <v>1963360</v>
      </c>
      <c r="P351" s="8">
        <f t="shared" si="287"/>
        <v>-1963360</v>
      </c>
      <c r="Q351" s="8">
        <f t="shared" si="287"/>
        <v>98076640</v>
      </c>
      <c r="R351" s="8">
        <f t="shared" si="287"/>
        <v>0</v>
      </c>
      <c r="S351" s="8">
        <f t="shared" si="287"/>
        <v>0</v>
      </c>
      <c r="T351" s="8">
        <f t="shared" si="287"/>
        <v>98076640</v>
      </c>
      <c r="U351" s="8">
        <f t="shared" si="287"/>
        <v>1000000</v>
      </c>
      <c r="V351" s="8">
        <f t="shared" si="287"/>
        <v>98076640</v>
      </c>
      <c r="W351" s="8">
        <f t="shared" si="287"/>
        <v>0</v>
      </c>
      <c r="X351" s="45">
        <f t="shared" si="287"/>
        <v>1963360</v>
      </c>
    </row>
    <row r="352" spans="1:24" ht="33.75" customHeight="1">
      <c r="A352" s="46" t="s">
        <v>711</v>
      </c>
      <c r="B352" s="4" t="s">
        <v>389</v>
      </c>
      <c r="C352" s="43">
        <v>0</v>
      </c>
      <c r="D352" s="43">
        <v>0</v>
      </c>
      <c r="E352" s="43">
        <v>0</v>
      </c>
      <c r="F352" s="43">
        <v>0</v>
      </c>
      <c r="G352" s="43">
        <v>0</v>
      </c>
      <c r="H352" s="9">
        <v>59000000</v>
      </c>
      <c r="I352" s="43">
        <v>0</v>
      </c>
      <c r="J352" s="43">
        <v>0</v>
      </c>
      <c r="K352" s="43">
        <v>0</v>
      </c>
      <c r="L352" s="9">
        <f>(C352+H352-I352+J352-K352)</f>
        <v>59000000</v>
      </c>
      <c r="M352" s="9">
        <v>0</v>
      </c>
      <c r="N352" s="9">
        <v>59000000</v>
      </c>
      <c r="O352" s="9">
        <f>(L352-N352)</f>
        <v>0</v>
      </c>
      <c r="P352" s="9">
        <f>VLOOKUP(A352,'[2]Recuperado_Hoja1'!$A:$F,6,0)</f>
        <v>0</v>
      </c>
      <c r="Q352" s="9">
        <f>VLOOKUP(A352,'[2]Recuperado_Hoja1'!$A:$G,7,0)</f>
        <v>59000000</v>
      </c>
      <c r="R352" s="9">
        <f>N352-Q352</f>
        <v>0</v>
      </c>
      <c r="S352" s="9">
        <v>0</v>
      </c>
      <c r="T352" s="9">
        <v>59000000</v>
      </c>
      <c r="U352" s="9">
        <v>0</v>
      </c>
      <c r="V352" s="9">
        <v>59000000</v>
      </c>
      <c r="W352" s="9">
        <f>T352-V352</f>
        <v>0</v>
      </c>
      <c r="X352" s="47">
        <f>L352-Q352</f>
        <v>0</v>
      </c>
    </row>
    <row r="353" spans="1:24" ht="24.75" customHeight="1">
      <c r="A353" s="44" t="s">
        <v>555</v>
      </c>
      <c r="B353" s="2" t="s">
        <v>127</v>
      </c>
      <c r="C353" s="8">
        <f aca="true" t="shared" si="288" ref="C353:X353">C354</f>
        <v>0</v>
      </c>
      <c r="D353" s="8">
        <f>D354</f>
        <v>0</v>
      </c>
      <c r="E353" s="8">
        <f t="shared" si="288"/>
        <v>0</v>
      </c>
      <c r="F353" s="8">
        <f t="shared" si="288"/>
        <v>0</v>
      </c>
      <c r="G353" s="8">
        <f t="shared" si="288"/>
        <v>0</v>
      </c>
      <c r="H353" s="8">
        <f t="shared" si="288"/>
        <v>41040000</v>
      </c>
      <c r="I353" s="8">
        <f t="shared" si="288"/>
        <v>0</v>
      </c>
      <c r="J353" s="8">
        <f t="shared" si="288"/>
        <v>0</v>
      </c>
      <c r="K353" s="8">
        <f t="shared" si="288"/>
        <v>0</v>
      </c>
      <c r="L353" s="8">
        <f t="shared" si="288"/>
        <v>41040000</v>
      </c>
      <c r="M353" s="8">
        <f t="shared" si="288"/>
        <v>-1963360</v>
      </c>
      <c r="N353" s="8">
        <f t="shared" si="288"/>
        <v>39076640</v>
      </c>
      <c r="O353" s="8">
        <f t="shared" si="288"/>
        <v>1963360</v>
      </c>
      <c r="P353" s="8">
        <f t="shared" si="288"/>
        <v>-1963360</v>
      </c>
      <c r="Q353" s="8">
        <f t="shared" si="288"/>
        <v>39076640</v>
      </c>
      <c r="R353" s="8">
        <f t="shared" si="288"/>
        <v>0</v>
      </c>
      <c r="S353" s="8">
        <f t="shared" si="288"/>
        <v>0</v>
      </c>
      <c r="T353" s="8">
        <f t="shared" si="288"/>
        <v>39076640</v>
      </c>
      <c r="U353" s="8">
        <f t="shared" si="288"/>
        <v>1000000</v>
      </c>
      <c r="V353" s="8">
        <f t="shared" si="288"/>
        <v>39076640</v>
      </c>
      <c r="W353" s="8">
        <f t="shared" si="288"/>
        <v>0</v>
      </c>
      <c r="X353" s="45">
        <f t="shared" si="288"/>
        <v>1963360</v>
      </c>
    </row>
    <row r="354" spans="1:24" ht="30.75" customHeight="1">
      <c r="A354" s="46" t="s">
        <v>712</v>
      </c>
      <c r="B354" s="4" t="s">
        <v>68</v>
      </c>
      <c r="C354" s="43">
        <v>0</v>
      </c>
      <c r="D354" s="43">
        <v>0</v>
      </c>
      <c r="E354" s="43">
        <v>0</v>
      </c>
      <c r="F354" s="43">
        <v>0</v>
      </c>
      <c r="G354" s="43">
        <v>0</v>
      </c>
      <c r="H354" s="9">
        <v>41040000</v>
      </c>
      <c r="I354" s="43">
        <v>0</v>
      </c>
      <c r="J354" s="43">
        <v>0</v>
      </c>
      <c r="K354" s="43">
        <v>0</v>
      </c>
      <c r="L354" s="9">
        <f>(C354+H354-I354+J354-K354)</f>
        <v>41040000</v>
      </c>
      <c r="M354" s="9">
        <v>-1963360</v>
      </c>
      <c r="N354" s="9">
        <v>39076640</v>
      </c>
      <c r="O354" s="9">
        <f>(L354-N354)</f>
        <v>1963360</v>
      </c>
      <c r="P354" s="9">
        <f>VLOOKUP(A354,'[2]Recuperado_Hoja1'!$A:$F,6,0)</f>
        <v>-1963360</v>
      </c>
      <c r="Q354" s="9">
        <f>VLOOKUP(A354,'[2]Recuperado_Hoja1'!$A:$G,7,0)</f>
        <v>39076640</v>
      </c>
      <c r="R354" s="9">
        <f>N354-Q354</f>
        <v>0</v>
      </c>
      <c r="S354" s="9">
        <v>0</v>
      </c>
      <c r="T354" s="9">
        <v>39076640</v>
      </c>
      <c r="U354" s="9">
        <v>1000000</v>
      </c>
      <c r="V354" s="9">
        <v>39076640</v>
      </c>
      <c r="W354" s="9">
        <f>T354-V354</f>
        <v>0</v>
      </c>
      <c r="X354" s="47">
        <f>L354-Q354</f>
        <v>1963360</v>
      </c>
    </row>
    <row r="355" spans="1:24" ht="39" customHeight="1">
      <c r="A355" s="44" t="s">
        <v>559</v>
      </c>
      <c r="B355" s="2" t="s">
        <v>395</v>
      </c>
      <c r="C355" s="8">
        <f aca="true" t="shared" si="289" ref="C355:X355">C356+C358</f>
        <v>0</v>
      </c>
      <c r="D355" s="8">
        <f>D356+D358</f>
        <v>0</v>
      </c>
      <c r="E355" s="8">
        <f t="shared" si="289"/>
        <v>0</v>
      </c>
      <c r="F355" s="8">
        <f t="shared" si="289"/>
        <v>0</v>
      </c>
      <c r="G355" s="8">
        <f t="shared" si="289"/>
        <v>0</v>
      </c>
      <c r="H355" s="8">
        <f t="shared" si="289"/>
        <v>322527800</v>
      </c>
      <c r="I355" s="8">
        <f t="shared" si="289"/>
        <v>0</v>
      </c>
      <c r="J355" s="8">
        <f t="shared" si="289"/>
        <v>0</v>
      </c>
      <c r="K355" s="8">
        <f t="shared" si="289"/>
        <v>0</v>
      </c>
      <c r="L355" s="8">
        <f t="shared" si="289"/>
        <v>322527800</v>
      </c>
      <c r="M355" s="8">
        <f t="shared" si="289"/>
        <v>0</v>
      </c>
      <c r="N355" s="8">
        <f t="shared" si="289"/>
        <v>322527800</v>
      </c>
      <c r="O355" s="8">
        <f t="shared" si="289"/>
        <v>0</v>
      </c>
      <c r="P355" s="8">
        <f t="shared" si="289"/>
        <v>0</v>
      </c>
      <c r="Q355" s="8">
        <f t="shared" si="289"/>
        <v>322527800</v>
      </c>
      <c r="R355" s="8">
        <f t="shared" si="289"/>
        <v>0</v>
      </c>
      <c r="S355" s="8">
        <f t="shared" si="289"/>
        <v>0</v>
      </c>
      <c r="T355" s="8">
        <f t="shared" si="289"/>
        <v>322527800</v>
      </c>
      <c r="U355" s="8">
        <f t="shared" si="289"/>
        <v>61400000</v>
      </c>
      <c r="V355" s="8">
        <f t="shared" si="289"/>
        <v>322527800</v>
      </c>
      <c r="W355" s="8">
        <f t="shared" si="289"/>
        <v>0</v>
      </c>
      <c r="X355" s="45">
        <f t="shared" si="289"/>
        <v>0</v>
      </c>
    </row>
    <row r="356" spans="1:24" ht="35.25" customHeight="1">
      <c r="A356" s="44" t="s">
        <v>560</v>
      </c>
      <c r="B356" s="2" t="s">
        <v>70</v>
      </c>
      <c r="C356" s="8">
        <f aca="true" t="shared" si="290" ref="C356:X356">C357</f>
        <v>0</v>
      </c>
      <c r="D356" s="8">
        <f>D357</f>
        <v>0</v>
      </c>
      <c r="E356" s="8">
        <f t="shared" si="290"/>
        <v>0</v>
      </c>
      <c r="F356" s="8">
        <f t="shared" si="290"/>
        <v>0</v>
      </c>
      <c r="G356" s="8">
        <f t="shared" si="290"/>
        <v>0</v>
      </c>
      <c r="H356" s="8">
        <f t="shared" si="290"/>
        <v>4700000</v>
      </c>
      <c r="I356" s="8">
        <f t="shared" si="290"/>
        <v>0</v>
      </c>
      <c r="J356" s="8">
        <f t="shared" si="290"/>
        <v>0</v>
      </c>
      <c r="K356" s="8">
        <f t="shared" si="290"/>
        <v>0</v>
      </c>
      <c r="L356" s="8">
        <f t="shared" si="290"/>
        <v>4700000</v>
      </c>
      <c r="M356" s="8">
        <f t="shared" si="290"/>
        <v>0</v>
      </c>
      <c r="N356" s="8">
        <f t="shared" si="290"/>
        <v>4700000</v>
      </c>
      <c r="O356" s="8">
        <f t="shared" si="290"/>
        <v>0</v>
      </c>
      <c r="P356" s="8">
        <f t="shared" si="290"/>
        <v>0</v>
      </c>
      <c r="Q356" s="8">
        <f t="shared" si="290"/>
        <v>4700000</v>
      </c>
      <c r="R356" s="8">
        <f t="shared" si="290"/>
        <v>0</v>
      </c>
      <c r="S356" s="8">
        <f t="shared" si="290"/>
        <v>0</v>
      </c>
      <c r="T356" s="8">
        <f t="shared" si="290"/>
        <v>4700000</v>
      </c>
      <c r="U356" s="8">
        <f t="shared" si="290"/>
        <v>0</v>
      </c>
      <c r="V356" s="8">
        <f t="shared" si="290"/>
        <v>4700000</v>
      </c>
      <c r="W356" s="8">
        <f t="shared" si="290"/>
        <v>0</v>
      </c>
      <c r="X356" s="45">
        <f t="shared" si="290"/>
        <v>0</v>
      </c>
    </row>
    <row r="357" spans="1:24" ht="32.25" customHeight="1">
      <c r="A357" s="46" t="s">
        <v>713</v>
      </c>
      <c r="B357" s="4" t="s">
        <v>398</v>
      </c>
      <c r="C357" s="43">
        <v>0</v>
      </c>
      <c r="D357" s="43">
        <v>0</v>
      </c>
      <c r="E357" s="43">
        <v>0</v>
      </c>
      <c r="F357" s="43">
        <v>0</v>
      </c>
      <c r="G357" s="43">
        <v>0</v>
      </c>
      <c r="H357" s="9">
        <v>4700000</v>
      </c>
      <c r="I357" s="43">
        <v>0</v>
      </c>
      <c r="J357" s="43">
        <v>0</v>
      </c>
      <c r="K357" s="43">
        <v>0</v>
      </c>
      <c r="L357" s="9">
        <f>(C357+H357-I357+J357-K357)</f>
        <v>4700000</v>
      </c>
      <c r="M357" s="9">
        <v>0</v>
      </c>
      <c r="N357" s="9">
        <v>4700000</v>
      </c>
      <c r="O357" s="9">
        <f>(L357-N357)</f>
        <v>0</v>
      </c>
      <c r="P357" s="9">
        <f>VLOOKUP(A357,'[2]Recuperado_Hoja1'!$A:$F,6,0)</f>
        <v>0</v>
      </c>
      <c r="Q357" s="9">
        <f>VLOOKUP(A357,'[2]Recuperado_Hoja1'!$A:$G,7,0)</f>
        <v>4700000</v>
      </c>
      <c r="R357" s="9">
        <f>N357-Q357</f>
        <v>0</v>
      </c>
      <c r="S357" s="9">
        <v>0</v>
      </c>
      <c r="T357" s="9">
        <v>4700000</v>
      </c>
      <c r="U357" s="9">
        <v>0</v>
      </c>
      <c r="V357" s="9">
        <v>4700000</v>
      </c>
      <c r="W357" s="9">
        <f>T357-V357</f>
        <v>0</v>
      </c>
      <c r="X357" s="47">
        <f>L357-Q357</f>
        <v>0</v>
      </c>
    </row>
    <row r="358" spans="1:24" ht="39" customHeight="1">
      <c r="A358" s="44" t="s">
        <v>563</v>
      </c>
      <c r="B358" s="2" t="s">
        <v>201</v>
      </c>
      <c r="C358" s="8">
        <f aca="true" t="shared" si="291" ref="C358:X358">C359+C360</f>
        <v>0</v>
      </c>
      <c r="D358" s="8">
        <f>D359+D360</f>
        <v>0</v>
      </c>
      <c r="E358" s="8">
        <f t="shared" si="291"/>
        <v>0</v>
      </c>
      <c r="F358" s="8">
        <f t="shared" si="291"/>
        <v>0</v>
      </c>
      <c r="G358" s="8">
        <f t="shared" si="291"/>
        <v>0</v>
      </c>
      <c r="H358" s="8">
        <f t="shared" si="291"/>
        <v>317827800</v>
      </c>
      <c r="I358" s="8">
        <f t="shared" si="291"/>
        <v>0</v>
      </c>
      <c r="J358" s="8">
        <f t="shared" si="291"/>
        <v>0</v>
      </c>
      <c r="K358" s="8">
        <f t="shared" si="291"/>
        <v>0</v>
      </c>
      <c r="L358" s="8">
        <f t="shared" si="291"/>
        <v>317827800</v>
      </c>
      <c r="M358" s="8">
        <f t="shared" si="291"/>
        <v>0</v>
      </c>
      <c r="N358" s="8">
        <f t="shared" si="291"/>
        <v>317827800</v>
      </c>
      <c r="O358" s="8">
        <f t="shared" si="291"/>
        <v>0</v>
      </c>
      <c r="P358" s="8">
        <f t="shared" si="291"/>
        <v>0</v>
      </c>
      <c r="Q358" s="8">
        <f t="shared" si="291"/>
        <v>317827800</v>
      </c>
      <c r="R358" s="8">
        <f t="shared" si="291"/>
        <v>0</v>
      </c>
      <c r="S358" s="8">
        <f t="shared" si="291"/>
        <v>0</v>
      </c>
      <c r="T358" s="8">
        <f t="shared" si="291"/>
        <v>317827800</v>
      </c>
      <c r="U358" s="8">
        <f t="shared" si="291"/>
        <v>61400000</v>
      </c>
      <c r="V358" s="8">
        <f t="shared" si="291"/>
        <v>317827800</v>
      </c>
      <c r="W358" s="8">
        <f t="shared" si="291"/>
        <v>0</v>
      </c>
      <c r="X358" s="45">
        <f t="shared" si="291"/>
        <v>0</v>
      </c>
    </row>
    <row r="359" spans="1:24" ht="33" customHeight="1">
      <c r="A359" s="46" t="s">
        <v>714</v>
      </c>
      <c r="B359" s="4" t="s">
        <v>130</v>
      </c>
      <c r="C359" s="43">
        <v>0</v>
      </c>
      <c r="D359" s="43">
        <v>0</v>
      </c>
      <c r="E359" s="43">
        <v>0</v>
      </c>
      <c r="F359" s="43">
        <v>0</v>
      </c>
      <c r="G359" s="43">
        <v>0</v>
      </c>
      <c r="H359" s="9">
        <v>162895801</v>
      </c>
      <c r="I359" s="43">
        <v>0</v>
      </c>
      <c r="J359" s="43">
        <v>0</v>
      </c>
      <c r="K359" s="43">
        <v>0</v>
      </c>
      <c r="L359" s="9">
        <f>(C359+H359-I359+J359-K359)</f>
        <v>162895801</v>
      </c>
      <c r="M359" s="9">
        <v>0</v>
      </c>
      <c r="N359" s="9">
        <v>162895801</v>
      </c>
      <c r="O359" s="9">
        <f>(L359-N359)</f>
        <v>0</v>
      </c>
      <c r="P359" s="9">
        <f>VLOOKUP(A359,'[2]Recuperado_Hoja1'!$A:$F,6,0)</f>
        <v>0</v>
      </c>
      <c r="Q359" s="9">
        <f>VLOOKUP(A359,'[2]Recuperado_Hoja1'!$A:$G,7,0)</f>
        <v>162895801</v>
      </c>
      <c r="R359" s="9">
        <f>N359-Q359</f>
        <v>0</v>
      </c>
      <c r="S359" s="9">
        <v>0</v>
      </c>
      <c r="T359" s="9">
        <v>162895801</v>
      </c>
      <c r="U359" s="9">
        <v>50000000</v>
      </c>
      <c r="V359" s="9">
        <v>162895801</v>
      </c>
      <c r="W359" s="9">
        <f>T359-V359</f>
        <v>0</v>
      </c>
      <c r="X359" s="47">
        <f>L359-Q359</f>
        <v>0</v>
      </c>
    </row>
    <row r="360" spans="1:24" ht="33" customHeight="1">
      <c r="A360" s="46" t="s">
        <v>715</v>
      </c>
      <c r="B360" s="4" t="s">
        <v>404</v>
      </c>
      <c r="C360" s="43">
        <v>0</v>
      </c>
      <c r="D360" s="43">
        <v>0</v>
      </c>
      <c r="E360" s="43">
        <v>0</v>
      </c>
      <c r="F360" s="43">
        <v>0</v>
      </c>
      <c r="G360" s="43">
        <v>0</v>
      </c>
      <c r="H360" s="9">
        <v>154931999</v>
      </c>
      <c r="I360" s="43">
        <v>0</v>
      </c>
      <c r="J360" s="43">
        <v>0</v>
      </c>
      <c r="K360" s="43">
        <v>0</v>
      </c>
      <c r="L360" s="9">
        <f>(C360+H360-I360+J360-K360)</f>
        <v>154931999</v>
      </c>
      <c r="M360" s="9">
        <v>0</v>
      </c>
      <c r="N360" s="9">
        <v>154931999</v>
      </c>
      <c r="O360" s="9">
        <f>(L360-N360)</f>
        <v>0</v>
      </c>
      <c r="P360" s="9">
        <f>VLOOKUP(A360,'[2]Recuperado_Hoja1'!$A:$F,6,0)</f>
        <v>0</v>
      </c>
      <c r="Q360" s="9">
        <f>VLOOKUP(A360,'[2]Recuperado_Hoja1'!$A:$G,7,0)</f>
        <v>154931999</v>
      </c>
      <c r="R360" s="9">
        <f>N360-Q360</f>
        <v>0</v>
      </c>
      <c r="S360" s="9">
        <v>0</v>
      </c>
      <c r="T360" s="9">
        <v>154931999</v>
      </c>
      <c r="U360" s="9">
        <v>11400000</v>
      </c>
      <c r="V360" s="9">
        <v>154931999</v>
      </c>
      <c r="W360" s="9">
        <f>T360-V360</f>
        <v>0</v>
      </c>
      <c r="X360" s="47">
        <f>L360-Q360</f>
        <v>0</v>
      </c>
    </row>
    <row r="361" spans="1:24" ht="24.75" customHeight="1">
      <c r="A361" s="44"/>
      <c r="B361" s="2" t="s">
        <v>716</v>
      </c>
      <c r="C361" s="8">
        <f aca="true" t="shared" si="292" ref="C361:X361">C362</f>
        <v>0</v>
      </c>
      <c r="D361" s="8">
        <f>D362</f>
        <v>0</v>
      </c>
      <c r="E361" s="8">
        <f t="shared" si="292"/>
        <v>0</v>
      </c>
      <c r="F361" s="8">
        <f t="shared" si="292"/>
        <v>0</v>
      </c>
      <c r="G361" s="8">
        <f t="shared" si="292"/>
        <v>0</v>
      </c>
      <c r="H361" s="8">
        <f t="shared" si="292"/>
        <v>392725395</v>
      </c>
      <c r="I361" s="8">
        <f t="shared" si="292"/>
        <v>0</v>
      </c>
      <c r="J361" s="8">
        <f t="shared" si="292"/>
        <v>0</v>
      </c>
      <c r="K361" s="8">
        <f t="shared" si="292"/>
        <v>0</v>
      </c>
      <c r="L361" s="8">
        <f t="shared" si="292"/>
        <v>392725395</v>
      </c>
      <c r="M361" s="8">
        <f t="shared" si="292"/>
        <v>-166748735</v>
      </c>
      <c r="N361" s="8">
        <f t="shared" si="292"/>
        <v>225976660</v>
      </c>
      <c r="O361" s="8">
        <f t="shared" si="292"/>
        <v>166748735</v>
      </c>
      <c r="P361" s="8">
        <f t="shared" si="292"/>
        <v>-166748735</v>
      </c>
      <c r="Q361" s="8">
        <f t="shared" si="292"/>
        <v>225976660</v>
      </c>
      <c r="R361" s="8">
        <f t="shared" si="292"/>
        <v>0</v>
      </c>
      <c r="S361" s="8">
        <f t="shared" si="292"/>
        <v>0</v>
      </c>
      <c r="T361" s="8">
        <f t="shared" si="292"/>
        <v>225976660</v>
      </c>
      <c r="U361" s="8">
        <f t="shared" si="292"/>
        <v>0</v>
      </c>
      <c r="V361" s="8">
        <f t="shared" si="292"/>
        <v>225976660</v>
      </c>
      <c r="W361" s="8">
        <f t="shared" si="292"/>
        <v>0</v>
      </c>
      <c r="X361" s="45">
        <f t="shared" si="292"/>
        <v>166748735</v>
      </c>
    </row>
    <row r="362" spans="1:24" ht="24.75" customHeight="1">
      <c r="A362" s="44" t="s">
        <v>482</v>
      </c>
      <c r="B362" s="2" t="s">
        <v>3</v>
      </c>
      <c r="C362" s="8">
        <f aca="true" t="shared" si="293" ref="C362:X362">C363+C369</f>
        <v>0</v>
      </c>
      <c r="D362" s="8">
        <f>D363+D369</f>
        <v>0</v>
      </c>
      <c r="E362" s="8">
        <f t="shared" si="293"/>
        <v>0</v>
      </c>
      <c r="F362" s="8">
        <f t="shared" si="293"/>
        <v>0</v>
      </c>
      <c r="G362" s="8">
        <f t="shared" si="293"/>
        <v>0</v>
      </c>
      <c r="H362" s="8">
        <f t="shared" si="293"/>
        <v>392725395</v>
      </c>
      <c r="I362" s="8">
        <f t="shared" si="293"/>
        <v>0</v>
      </c>
      <c r="J362" s="8">
        <f t="shared" si="293"/>
        <v>0</v>
      </c>
      <c r="K362" s="8">
        <f t="shared" si="293"/>
        <v>0</v>
      </c>
      <c r="L362" s="8">
        <f t="shared" si="293"/>
        <v>392725395</v>
      </c>
      <c r="M362" s="8">
        <f t="shared" si="293"/>
        <v>-166748735</v>
      </c>
      <c r="N362" s="8">
        <f t="shared" si="293"/>
        <v>225976660</v>
      </c>
      <c r="O362" s="8">
        <f t="shared" si="293"/>
        <v>166748735</v>
      </c>
      <c r="P362" s="8">
        <f t="shared" si="293"/>
        <v>-166748735</v>
      </c>
      <c r="Q362" s="8">
        <f t="shared" si="293"/>
        <v>225976660</v>
      </c>
      <c r="R362" s="8">
        <f t="shared" si="293"/>
        <v>0</v>
      </c>
      <c r="S362" s="8">
        <f t="shared" si="293"/>
        <v>0</v>
      </c>
      <c r="T362" s="8">
        <f t="shared" si="293"/>
        <v>225976660</v>
      </c>
      <c r="U362" s="8">
        <f t="shared" si="293"/>
        <v>0</v>
      </c>
      <c r="V362" s="8">
        <f t="shared" si="293"/>
        <v>225976660</v>
      </c>
      <c r="W362" s="8">
        <f t="shared" si="293"/>
        <v>0</v>
      </c>
      <c r="X362" s="45">
        <f t="shared" si="293"/>
        <v>166748735</v>
      </c>
    </row>
    <row r="363" spans="1:24" ht="24.75" customHeight="1">
      <c r="A363" s="44" t="s">
        <v>706</v>
      </c>
      <c r="B363" s="2" t="s">
        <v>374</v>
      </c>
      <c r="C363" s="8">
        <f aca="true" t="shared" si="294" ref="C363:X364">C364</f>
        <v>0</v>
      </c>
      <c r="D363" s="8">
        <f>D364</f>
        <v>0</v>
      </c>
      <c r="E363" s="8">
        <f t="shared" si="294"/>
        <v>0</v>
      </c>
      <c r="F363" s="8">
        <f t="shared" si="294"/>
        <v>0</v>
      </c>
      <c r="G363" s="8">
        <f t="shared" si="294"/>
        <v>0</v>
      </c>
      <c r="H363" s="8">
        <f t="shared" si="294"/>
        <v>37587425</v>
      </c>
      <c r="I363" s="8">
        <f t="shared" si="294"/>
        <v>0</v>
      </c>
      <c r="J363" s="8">
        <f t="shared" si="294"/>
        <v>0</v>
      </c>
      <c r="K363" s="8">
        <f t="shared" si="294"/>
        <v>0</v>
      </c>
      <c r="L363" s="8">
        <f t="shared" si="294"/>
        <v>37587425</v>
      </c>
      <c r="M363" s="8">
        <f t="shared" si="294"/>
        <v>-28060825</v>
      </c>
      <c r="N363" s="8">
        <f t="shared" si="294"/>
        <v>9526600</v>
      </c>
      <c r="O363" s="8">
        <f t="shared" si="294"/>
        <v>28060825</v>
      </c>
      <c r="P363" s="8">
        <f t="shared" si="294"/>
        <v>-28060825</v>
      </c>
      <c r="Q363" s="8">
        <f t="shared" si="294"/>
        <v>9526600</v>
      </c>
      <c r="R363" s="8">
        <f t="shared" si="294"/>
        <v>0</v>
      </c>
      <c r="S363" s="8">
        <f t="shared" si="294"/>
        <v>0</v>
      </c>
      <c r="T363" s="8">
        <f t="shared" si="294"/>
        <v>9526600</v>
      </c>
      <c r="U363" s="8">
        <f t="shared" si="294"/>
        <v>0</v>
      </c>
      <c r="V363" s="8">
        <f t="shared" si="294"/>
        <v>9526600</v>
      </c>
      <c r="W363" s="8">
        <f t="shared" si="294"/>
        <v>0</v>
      </c>
      <c r="X363" s="45">
        <f t="shared" si="294"/>
        <v>28060825</v>
      </c>
    </row>
    <row r="364" spans="1:24" ht="24.75" customHeight="1">
      <c r="A364" s="44" t="s">
        <v>707</v>
      </c>
      <c r="B364" s="2" t="s">
        <v>376</v>
      </c>
      <c r="C364" s="8">
        <f t="shared" si="294"/>
        <v>0</v>
      </c>
      <c r="D364" s="8">
        <f>D365</f>
        <v>0</v>
      </c>
      <c r="E364" s="8">
        <f t="shared" si="294"/>
        <v>0</v>
      </c>
      <c r="F364" s="8">
        <f t="shared" si="294"/>
        <v>0</v>
      </c>
      <c r="G364" s="8">
        <f t="shared" si="294"/>
        <v>0</v>
      </c>
      <c r="H364" s="8">
        <f t="shared" si="294"/>
        <v>37587425</v>
      </c>
      <c r="I364" s="8">
        <f t="shared" si="294"/>
        <v>0</v>
      </c>
      <c r="J364" s="8">
        <f t="shared" si="294"/>
        <v>0</v>
      </c>
      <c r="K364" s="8">
        <f t="shared" si="294"/>
        <v>0</v>
      </c>
      <c r="L364" s="8">
        <f t="shared" si="294"/>
        <v>37587425</v>
      </c>
      <c r="M364" s="8">
        <f t="shared" si="294"/>
        <v>-28060825</v>
      </c>
      <c r="N364" s="8">
        <f t="shared" si="294"/>
        <v>9526600</v>
      </c>
      <c r="O364" s="8">
        <f t="shared" si="294"/>
        <v>28060825</v>
      </c>
      <c r="P364" s="8">
        <f t="shared" si="294"/>
        <v>-28060825</v>
      </c>
      <c r="Q364" s="8">
        <f t="shared" si="294"/>
        <v>9526600</v>
      </c>
      <c r="R364" s="8">
        <f t="shared" si="294"/>
        <v>0</v>
      </c>
      <c r="S364" s="8">
        <f t="shared" si="294"/>
        <v>0</v>
      </c>
      <c r="T364" s="8">
        <f t="shared" si="294"/>
        <v>9526600</v>
      </c>
      <c r="U364" s="8">
        <f t="shared" si="294"/>
        <v>0</v>
      </c>
      <c r="V364" s="8">
        <f t="shared" si="294"/>
        <v>9526600</v>
      </c>
      <c r="W364" s="8">
        <f t="shared" si="294"/>
        <v>0</v>
      </c>
      <c r="X364" s="45">
        <f t="shared" si="294"/>
        <v>28060825</v>
      </c>
    </row>
    <row r="365" spans="1:24" ht="34.5" customHeight="1">
      <c r="A365" s="44" t="s">
        <v>542</v>
      </c>
      <c r="B365" s="2" t="s">
        <v>378</v>
      </c>
      <c r="C365" s="8">
        <f aca="true" t="shared" si="295" ref="C365:X365">(C366+C367+C368)</f>
        <v>0</v>
      </c>
      <c r="D365" s="8">
        <f>(D366+D367+D368)</f>
        <v>0</v>
      </c>
      <c r="E365" s="8">
        <f t="shared" si="295"/>
        <v>0</v>
      </c>
      <c r="F365" s="8">
        <f t="shared" si="295"/>
        <v>0</v>
      </c>
      <c r="G365" s="8">
        <f t="shared" si="295"/>
        <v>0</v>
      </c>
      <c r="H365" s="8">
        <f t="shared" si="295"/>
        <v>37587425</v>
      </c>
      <c r="I365" s="8">
        <f t="shared" si="295"/>
        <v>0</v>
      </c>
      <c r="J365" s="8">
        <f t="shared" si="295"/>
        <v>0</v>
      </c>
      <c r="K365" s="8">
        <f t="shared" si="295"/>
        <v>0</v>
      </c>
      <c r="L365" s="8">
        <f t="shared" si="295"/>
        <v>37587425</v>
      </c>
      <c r="M365" s="8">
        <f t="shared" si="295"/>
        <v>-28060825</v>
      </c>
      <c r="N365" s="8">
        <f t="shared" si="295"/>
        <v>9526600</v>
      </c>
      <c r="O365" s="8">
        <f t="shared" si="295"/>
        <v>28060825</v>
      </c>
      <c r="P365" s="8">
        <f t="shared" si="295"/>
        <v>-28060825</v>
      </c>
      <c r="Q365" s="8">
        <f t="shared" si="295"/>
        <v>9526600</v>
      </c>
      <c r="R365" s="8">
        <f t="shared" si="295"/>
        <v>0</v>
      </c>
      <c r="S365" s="8">
        <f t="shared" si="295"/>
        <v>0</v>
      </c>
      <c r="T365" s="8">
        <f t="shared" si="295"/>
        <v>9526600</v>
      </c>
      <c r="U365" s="8">
        <f t="shared" si="295"/>
        <v>0</v>
      </c>
      <c r="V365" s="8">
        <f t="shared" si="295"/>
        <v>9526600</v>
      </c>
      <c r="W365" s="8">
        <f t="shared" si="295"/>
        <v>0</v>
      </c>
      <c r="X365" s="45">
        <f t="shared" si="295"/>
        <v>28060825</v>
      </c>
    </row>
    <row r="366" spans="1:24" ht="24.75" customHeight="1">
      <c r="A366" s="46" t="s">
        <v>717</v>
      </c>
      <c r="B366" s="4" t="s">
        <v>367</v>
      </c>
      <c r="C366" s="43">
        <v>0</v>
      </c>
      <c r="D366" s="43">
        <v>0</v>
      </c>
      <c r="E366" s="43">
        <v>0</v>
      </c>
      <c r="F366" s="43">
        <v>0</v>
      </c>
      <c r="G366" s="43">
        <v>0</v>
      </c>
      <c r="H366" s="9">
        <v>12886600</v>
      </c>
      <c r="I366" s="43">
        <v>0</v>
      </c>
      <c r="J366" s="43">
        <v>0</v>
      </c>
      <c r="K366" s="43">
        <v>0</v>
      </c>
      <c r="L366" s="9">
        <f>(C366+H366-I366+J366-K366)</f>
        <v>12886600</v>
      </c>
      <c r="M366" s="9">
        <v>-3360000</v>
      </c>
      <c r="N366" s="9">
        <v>9526600</v>
      </c>
      <c r="O366" s="9">
        <f>(L366-N366)</f>
        <v>3360000</v>
      </c>
      <c r="P366" s="9">
        <f>VLOOKUP(A366,'[2]Recuperado_Hoja1'!$A:$F,6,0)</f>
        <v>-3360000</v>
      </c>
      <c r="Q366" s="9">
        <f>VLOOKUP(A366,'[2]Recuperado_Hoja1'!$A:$G,7,0)</f>
        <v>9526600</v>
      </c>
      <c r="R366" s="9">
        <f>N366-Q366</f>
        <v>0</v>
      </c>
      <c r="S366" s="9">
        <v>0</v>
      </c>
      <c r="T366" s="9">
        <v>9526600</v>
      </c>
      <c r="U366" s="9">
        <v>0</v>
      </c>
      <c r="V366" s="9">
        <v>9526600</v>
      </c>
      <c r="W366" s="9">
        <f>T366-V366</f>
        <v>0</v>
      </c>
      <c r="X366" s="47">
        <f>L366-Q366</f>
        <v>3360000</v>
      </c>
    </row>
    <row r="367" spans="1:24" ht="24.75" customHeight="1">
      <c r="A367" s="46" t="s">
        <v>718</v>
      </c>
      <c r="B367" s="4" t="s">
        <v>65</v>
      </c>
      <c r="C367" s="43">
        <v>0</v>
      </c>
      <c r="D367" s="43">
        <v>0</v>
      </c>
      <c r="E367" s="43">
        <v>0</v>
      </c>
      <c r="F367" s="43">
        <v>0</v>
      </c>
      <c r="G367" s="43">
        <v>0</v>
      </c>
      <c r="H367" s="9">
        <v>3364825</v>
      </c>
      <c r="I367" s="43">
        <v>0</v>
      </c>
      <c r="J367" s="43">
        <v>0</v>
      </c>
      <c r="K367" s="43">
        <v>0</v>
      </c>
      <c r="L367" s="9">
        <f>(C367+H367-I367+J367-K367)</f>
        <v>3364825</v>
      </c>
      <c r="M367" s="9">
        <v>-3364825</v>
      </c>
      <c r="N367" s="9">
        <v>0</v>
      </c>
      <c r="O367" s="9">
        <f>(L367-N367)</f>
        <v>3364825</v>
      </c>
      <c r="P367" s="9">
        <f>VLOOKUP(A367,'[2]Recuperado_Hoja1'!$A:$F,6,0)</f>
        <v>-3364825</v>
      </c>
      <c r="Q367" s="9">
        <f>VLOOKUP(A367,'[2]Recuperado_Hoja1'!$A:$G,7,0)</f>
        <v>0</v>
      </c>
      <c r="R367" s="9">
        <f>N367-Q367</f>
        <v>0</v>
      </c>
      <c r="S367" s="9">
        <v>0</v>
      </c>
      <c r="T367" s="9">
        <v>0</v>
      </c>
      <c r="U367" s="9">
        <v>0</v>
      </c>
      <c r="V367" s="9">
        <v>0</v>
      </c>
      <c r="W367" s="9">
        <f>T367-V367</f>
        <v>0</v>
      </c>
      <c r="X367" s="47">
        <f>L367-Q367</f>
        <v>3364825</v>
      </c>
    </row>
    <row r="368" spans="1:24" ht="24.75" customHeight="1">
      <c r="A368" s="46" t="s">
        <v>719</v>
      </c>
      <c r="B368" s="4" t="s">
        <v>66</v>
      </c>
      <c r="C368" s="43">
        <v>0</v>
      </c>
      <c r="D368" s="43">
        <v>0</v>
      </c>
      <c r="E368" s="43">
        <v>0</v>
      </c>
      <c r="F368" s="43">
        <v>0</v>
      </c>
      <c r="G368" s="43">
        <v>0</v>
      </c>
      <c r="H368" s="9">
        <v>21336000</v>
      </c>
      <c r="I368" s="43">
        <v>0</v>
      </c>
      <c r="J368" s="43">
        <v>0</v>
      </c>
      <c r="K368" s="43">
        <v>0</v>
      </c>
      <c r="L368" s="9">
        <f>(C368+H368-I368+J368-K368)</f>
        <v>21336000</v>
      </c>
      <c r="M368" s="9">
        <v>-21336000</v>
      </c>
      <c r="N368" s="9">
        <v>0</v>
      </c>
      <c r="O368" s="9">
        <f>(L368-N368)</f>
        <v>21336000</v>
      </c>
      <c r="P368" s="9">
        <f>VLOOKUP(A368,'[2]Recuperado_Hoja1'!$A:$F,6,0)</f>
        <v>-21336000</v>
      </c>
      <c r="Q368" s="9">
        <f>VLOOKUP(A368,'[2]Recuperado_Hoja1'!$A:$G,7,0)</f>
        <v>0</v>
      </c>
      <c r="R368" s="9">
        <f>N368-Q368</f>
        <v>0</v>
      </c>
      <c r="S368" s="9">
        <v>0</v>
      </c>
      <c r="T368" s="9">
        <v>0</v>
      </c>
      <c r="U368" s="9">
        <v>0</v>
      </c>
      <c r="V368" s="9">
        <v>0</v>
      </c>
      <c r="W368" s="9">
        <f>T368-V368</f>
        <v>0</v>
      </c>
      <c r="X368" s="47">
        <f>L368-Q368</f>
        <v>21336000</v>
      </c>
    </row>
    <row r="369" spans="1:24" ht="24.75" customHeight="1">
      <c r="A369" s="44" t="s">
        <v>720</v>
      </c>
      <c r="B369" s="2" t="s">
        <v>77</v>
      </c>
      <c r="C369" s="8">
        <f aca="true" t="shared" si="296" ref="C369:X369">C370+C371</f>
        <v>0</v>
      </c>
      <c r="D369" s="8">
        <f>D370+D371</f>
        <v>0</v>
      </c>
      <c r="E369" s="8">
        <f t="shared" si="296"/>
        <v>0</v>
      </c>
      <c r="F369" s="8">
        <f t="shared" si="296"/>
        <v>0</v>
      </c>
      <c r="G369" s="8">
        <f t="shared" si="296"/>
        <v>0</v>
      </c>
      <c r="H369" s="8">
        <f t="shared" si="296"/>
        <v>355137970</v>
      </c>
      <c r="I369" s="8">
        <f t="shared" si="296"/>
        <v>0</v>
      </c>
      <c r="J369" s="8">
        <f t="shared" si="296"/>
        <v>0</v>
      </c>
      <c r="K369" s="8">
        <f t="shared" si="296"/>
        <v>0</v>
      </c>
      <c r="L369" s="8">
        <f t="shared" si="296"/>
        <v>355137970</v>
      </c>
      <c r="M369" s="8">
        <f t="shared" si="296"/>
        <v>-138687910</v>
      </c>
      <c r="N369" s="8">
        <f t="shared" si="296"/>
        <v>216450060</v>
      </c>
      <c r="O369" s="8">
        <f t="shared" si="296"/>
        <v>138687910</v>
      </c>
      <c r="P369" s="8">
        <f t="shared" si="296"/>
        <v>-138687910</v>
      </c>
      <c r="Q369" s="8">
        <f t="shared" si="296"/>
        <v>216450060</v>
      </c>
      <c r="R369" s="8">
        <f t="shared" si="296"/>
        <v>0</v>
      </c>
      <c r="S369" s="8">
        <f t="shared" si="296"/>
        <v>0</v>
      </c>
      <c r="T369" s="8">
        <f t="shared" si="296"/>
        <v>216450060</v>
      </c>
      <c r="U369" s="8">
        <f t="shared" si="296"/>
        <v>0</v>
      </c>
      <c r="V369" s="8">
        <f t="shared" si="296"/>
        <v>216450060</v>
      </c>
      <c r="W369" s="8">
        <f t="shared" si="296"/>
        <v>0</v>
      </c>
      <c r="X369" s="45">
        <f t="shared" si="296"/>
        <v>138687910</v>
      </c>
    </row>
    <row r="370" spans="1:24" ht="28.5" customHeight="1">
      <c r="A370" s="46" t="s">
        <v>721</v>
      </c>
      <c r="B370" s="4" t="s">
        <v>176</v>
      </c>
      <c r="C370" s="43">
        <v>0</v>
      </c>
      <c r="D370" s="43">
        <v>0</v>
      </c>
      <c r="E370" s="43">
        <v>0</v>
      </c>
      <c r="F370" s="43">
        <v>0</v>
      </c>
      <c r="G370" s="43">
        <v>0</v>
      </c>
      <c r="H370" s="9">
        <v>138687910</v>
      </c>
      <c r="I370" s="43">
        <v>0</v>
      </c>
      <c r="J370" s="43">
        <v>0</v>
      </c>
      <c r="K370" s="43">
        <v>0</v>
      </c>
      <c r="L370" s="9">
        <f>(C370+H370-I370+J370-K370)</f>
        <v>138687910</v>
      </c>
      <c r="M370" s="9">
        <v>-138687910</v>
      </c>
      <c r="N370" s="9">
        <v>0</v>
      </c>
      <c r="O370" s="9">
        <f>(L370-N370)</f>
        <v>138687910</v>
      </c>
      <c r="P370" s="9">
        <f>VLOOKUP(A370,'[2]Recuperado_Hoja1'!$A:$F,6,0)</f>
        <v>-138687910</v>
      </c>
      <c r="Q370" s="9">
        <f>VLOOKUP(A370,'[2]Recuperado_Hoja1'!$A:$G,7,0)</f>
        <v>0</v>
      </c>
      <c r="R370" s="9">
        <f>N370-Q370</f>
        <v>0</v>
      </c>
      <c r="S370" s="9">
        <v>0</v>
      </c>
      <c r="T370" s="9">
        <v>0</v>
      </c>
      <c r="U370" s="9">
        <v>0</v>
      </c>
      <c r="V370" s="9">
        <v>0</v>
      </c>
      <c r="W370" s="9">
        <f>T370-V370</f>
        <v>0</v>
      </c>
      <c r="X370" s="47">
        <f>L370-Q370</f>
        <v>138687910</v>
      </c>
    </row>
    <row r="371" spans="1:24" ht="24.75" customHeight="1">
      <c r="A371" s="44" t="s">
        <v>722</v>
      </c>
      <c r="B371" s="2" t="s">
        <v>88</v>
      </c>
      <c r="C371" s="8">
        <f aca="true" t="shared" si="297" ref="C371:X371">C372+C375+C377</f>
        <v>0</v>
      </c>
      <c r="D371" s="8">
        <f>D372+D375+D377</f>
        <v>0</v>
      </c>
      <c r="E371" s="8">
        <f t="shared" si="297"/>
        <v>0</v>
      </c>
      <c r="F371" s="8">
        <f t="shared" si="297"/>
        <v>0</v>
      </c>
      <c r="G371" s="8">
        <f t="shared" si="297"/>
        <v>0</v>
      </c>
      <c r="H371" s="8">
        <f t="shared" si="297"/>
        <v>216450060</v>
      </c>
      <c r="I371" s="8">
        <f t="shared" si="297"/>
        <v>0</v>
      </c>
      <c r="J371" s="8">
        <f t="shared" si="297"/>
        <v>0</v>
      </c>
      <c r="K371" s="8">
        <f t="shared" si="297"/>
        <v>0</v>
      </c>
      <c r="L371" s="8">
        <f t="shared" si="297"/>
        <v>216450060</v>
      </c>
      <c r="M371" s="8">
        <f t="shared" si="297"/>
        <v>0</v>
      </c>
      <c r="N371" s="8">
        <f t="shared" si="297"/>
        <v>216450060</v>
      </c>
      <c r="O371" s="8">
        <f t="shared" si="297"/>
        <v>0</v>
      </c>
      <c r="P371" s="8">
        <f t="shared" si="297"/>
        <v>0</v>
      </c>
      <c r="Q371" s="8">
        <f t="shared" si="297"/>
        <v>216450060</v>
      </c>
      <c r="R371" s="8">
        <f t="shared" si="297"/>
        <v>0</v>
      </c>
      <c r="S371" s="8">
        <f t="shared" si="297"/>
        <v>0</v>
      </c>
      <c r="T371" s="8">
        <f t="shared" si="297"/>
        <v>216450060</v>
      </c>
      <c r="U371" s="8">
        <f t="shared" si="297"/>
        <v>0</v>
      </c>
      <c r="V371" s="8">
        <f t="shared" si="297"/>
        <v>216450060</v>
      </c>
      <c r="W371" s="8">
        <f t="shared" si="297"/>
        <v>0</v>
      </c>
      <c r="X371" s="45">
        <f t="shared" si="297"/>
        <v>0</v>
      </c>
    </row>
    <row r="372" spans="1:24" ht="54" customHeight="1">
      <c r="A372" s="44" t="s">
        <v>723</v>
      </c>
      <c r="B372" s="2" t="s">
        <v>189</v>
      </c>
      <c r="C372" s="8">
        <f aca="true" t="shared" si="298" ref="C372:X373">C373</f>
        <v>0</v>
      </c>
      <c r="D372" s="8">
        <f>D373</f>
        <v>0</v>
      </c>
      <c r="E372" s="8">
        <f t="shared" si="298"/>
        <v>0</v>
      </c>
      <c r="F372" s="8">
        <f t="shared" si="298"/>
        <v>0</v>
      </c>
      <c r="G372" s="8">
        <f t="shared" si="298"/>
        <v>0</v>
      </c>
      <c r="H372" s="8">
        <f t="shared" si="298"/>
        <v>143923360</v>
      </c>
      <c r="I372" s="8">
        <f t="shared" si="298"/>
        <v>0</v>
      </c>
      <c r="J372" s="8">
        <f t="shared" si="298"/>
        <v>0</v>
      </c>
      <c r="K372" s="8">
        <f t="shared" si="298"/>
        <v>0</v>
      </c>
      <c r="L372" s="8">
        <f t="shared" si="298"/>
        <v>143923360</v>
      </c>
      <c r="M372" s="8">
        <f t="shared" si="298"/>
        <v>0</v>
      </c>
      <c r="N372" s="8">
        <f t="shared" si="298"/>
        <v>143923360</v>
      </c>
      <c r="O372" s="8">
        <f t="shared" si="298"/>
        <v>0</v>
      </c>
      <c r="P372" s="8">
        <f t="shared" si="298"/>
        <v>0</v>
      </c>
      <c r="Q372" s="8">
        <f t="shared" si="298"/>
        <v>143923360</v>
      </c>
      <c r="R372" s="8">
        <f t="shared" si="298"/>
        <v>0</v>
      </c>
      <c r="S372" s="8">
        <f t="shared" si="298"/>
        <v>0</v>
      </c>
      <c r="T372" s="8">
        <f t="shared" si="298"/>
        <v>143923360</v>
      </c>
      <c r="U372" s="8">
        <f t="shared" si="298"/>
        <v>0</v>
      </c>
      <c r="V372" s="8">
        <f t="shared" si="298"/>
        <v>143923360</v>
      </c>
      <c r="W372" s="8">
        <f t="shared" si="298"/>
        <v>0</v>
      </c>
      <c r="X372" s="45">
        <f t="shared" si="298"/>
        <v>0</v>
      </c>
    </row>
    <row r="373" spans="1:24" ht="24.75" customHeight="1">
      <c r="A373" s="44" t="s">
        <v>664</v>
      </c>
      <c r="B373" s="2" t="s">
        <v>191</v>
      </c>
      <c r="C373" s="8">
        <f t="shared" si="298"/>
        <v>0</v>
      </c>
      <c r="D373" s="8">
        <f>D374</f>
        <v>0</v>
      </c>
      <c r="E373" s="8">
        <f t="shared" si="298"/>
        <v>0</v>
      </c>
      <c r="F373" s="8">
        <f t="shared" si="298"/>
        <v>0</v>
      </c>
      <c r="G373" s="8">
        <f t="shared" si="298"/>
        <v>0</v>
      </c>
      <c r="H373" s="8">
        <f t="shared" si="298"/>
        <v>143923360</v>
      </c>
      <c r="I373" s="8">
        <f t="shared" si="298"/>
        <v>0</v>
      </c>
      <c r="J373" s="8">
        <f t="shared" si="298"/>
        <v>0</v>
      </c>
      <c r="K373" s="8">
        <f t="shared" si="298"/>
        <v>0</v>
      </c>
      <c r="L373" s="8">
        <f t="shared" si="298"/>
        <v>143923360</v>
      </c>
      <c r="M373" s="8">
        <f t="shared" si="298"/>
        <v>0</v>
      </c>
      <c r="N373" s="8">
        <f t="shared" si="298"/>
        <v>143923360</v>
      </c>
      <c r="O373" s="8">
        <f t="shared" si="298"/>
        <v>0</v>
      </c>
      <c r="P373" s="8">
        <f t="shared" si="298"/>
        <v>0</v>
      </c>
      <c r="Q373" s="8">
        <f t="shared" si="298"/>
        <v>143923360</v>
      </c>
      <c r="R373" s="8">
        <f t="shared" si="298"/>
        <v>0</v>
      </c>
      <c r="S373" s="8">
        <f t="shared" si="298"/>
        <v>0</v>
      </c>
      <c r="T373" s="8">
        <f t="shared" si="298"/>
        <v>143923360</v>
      </c>
      <c r="U373" s="8">
        <f t="shared" si="298"/>
        <v>0</v>
      </c>
      <c r="V373" s="8">
        <f t="shared" si="298"/>
        <v>143923360</v>
      </c>
      <c r="W373" s="8">
        <f t="shared" si="298"/>
        <v>0</v>
      </c>
      <c r="X373" s="45">
        <f t="shared" si="298"/>
        <v>0</v>
      </c>
    </row>
    <row r="374" spans="1:24" ht="30.75" customHeight="1">
      <c r="A374" s="46" t="s">
        <v>724</v>
      </c>
      <c r="B374" s="4" t="s">
        <v>129</v>
      </c>
      <c r="C374" s="43">
        <v>0</v>
      </c>
      <c r="D374" s="43">
        <v>0</v>
      </c>
      <c r="E374" s="43">
        <v>0</v>
      </c>
      <c r="F374" s="43">
        <v>0</v>
      </c>
      <c r="G374" s="43">
        <v>0</v>
      </c>
      <c r="H374" s="9">
        <v>143923360</v>
      </c>
      <c r="I374" s="43">
        <v>0</v>
      </c>
      <c r="J374" s="43">
        <v>0</v>
      </c>
      <c r="K374" s="43">
        <v>0</v>
      </c>
      <c r="L374" s="9">
        <f>(C374+H374-I374+J374-K374)</f>
        <v>143923360</v>
      </c>
      <c r="M374" s="9">
        <v>0</v>
      </c>
      <c r="N374" s="9">
        <v>143923360</v>
      </c>
      <c r="O374" s="9">
        <f>(L374-N374)</f>
        <v>0</v>
      </c>
      <c r="P374" s="9">
        <f>VLOOKUP(A374,'[2]Recuperado_Hoja1'!$A:$F,6,0)</f>
        <v>0</v>
      </c>
      <c r="Q374" s="9">
        <f>VLOOKUP(A374,'[2]Recuperado_Hoja1'!$A:$G,7,0)</f>
        <v>143923360</v>
      </c>
      <c r="R374" s="9">
        <f>N374-Q374</f>
        <v>0</v>
      </c>
      <c r="S374" s="9">
        <v>0</v>
      </c>
      <c r="T374" s="9">
        <v>143923360</v>
      </c>
      <c r="U374" s="9">
        <v>0</v>
      </c>
      <c r="V374" s="9">
        <v>143923360</v>
      </c>
      <c r="W374" s="9">
        <f>T374-V374</f>
        <v>0</v>
      </c>
      <c r="X374" s="47">
        <f>L374-Q374</f>
        <v>0</v>
      </c>
    </row>
    <row r="375" spans="1:24" ht="32.25" customHeight="1">
      <c r="A375" s="44" t="s">
        <v>725</v>
      </c>
      <c r="B375" s="2" t="s">
        <v>197</v>
      </c>
      <c r="C375" s="8">
        <f aca="true" t="shared" si="299" ref="C375:X375">C376</f>
        <v>0</v>
      </c>
      <c r="D375" s="8">
        <f>D376</f>
        <v>0</v>
      </c>
      <c r="E375" s="8">
        <f t="shared" si="299"/>
        <v>0</v>
      </c>
      <c r="F375" s="8">
        <f t="shared" si="299"/>
        <v>0</v>
      </c>
      <c r="G375" s="8">
        <f t="shared" si="299"/>
        <v>0</v>
      </c>
      <c r="H375" s="8">
        <f t="shared" si="299"/>
        <v>66300000</v>
      </c>
      <c r="I375" s="8">
        <f t="shared" si="299"/>
        <v>0</v>
      </c>
      <c r="J375" s="8">
        <f t="shared" si="299"/>
        <v>0</v>
      </c>
      <c r="K375" s="8">
        <f t="shared" si="299"/>
        <v>0</v>
      </c>
      <c r="L375" s="8">
        <f t="shared" si="299"/>
        <v>66300000</v>
      </c>
      <c r="M375" s="8">
        <f t="shared" si="299"/>
        <v>0</v>
      </c>
      <c r="N375" s="8">
        <f t="shared" si="299"/>
        <v>66300000</v>
      </c>
      <c r="O375" s="8">
        <f t="shared" si="299"/>
        <v>0</v>
      </c>
      <c r="P375" s="8">
        <f t="shared" si="299"/>
        <v>0</v>
      </c>
      <c r="Q375" s="8">
        <f t="shared" si="299"/>
        <v>66300000</v>
      </c>
      <c r="R375" s="8">
        <f t="shared" si="299"/>
        <v>0</v>
      </c>
      <c r="S375" s="8">
        <f t="shared" si="299"/>
        <v>0</v>
      </c>
      <c r="T375" s="8">
        <f t="shared" si="299"/>
        <v>66300000</v>
      </c>
      <c r="U375" s="8">
        <f t="shared" si="299"/>
        <v>0</v>
      </c>
      <c r="V375" s="8">
        <f t="shared" si="299"/>
        <v>66300000</v>
      </c>
      <c r="W375" s="8">
        <f t="shared" si="299"/>
        <v>0</v>
      </c>
      <c r="X375" s="45">
        <f t="shared" si="299"/>
        <v>0</v>
      </c>
    </row>
    <row r="376" spans="1:24" ht="35.25" customHeight="1">
      <c r="A376" s="46" t="s">
        <v>726</v>
      </c>
      <c r="B376" s="4" t="s">
        <v>199</v>
      </c>
      <c r="C376" s="43">
        <v>0</v>
      </c>
      <c r="D376" s="43">
        <v>0</v>
      </c>
      <c r="E376" s="43">
        <v>0</v>
      </c>
      <c r="F376" s="43">
        <v>0</v>
      </c>
      <c r="G376" s="43">
        <v>0</v>
      </c>
      <c r="H376" s="9">
        <v>66300000</v>
      </c>
      <c r="I376" s="43">
        <v>0</v>
      </c>
      <c r="J376" s="43">
        <v>0</v>
      </c>
      <c r="K376" s="43">
        <v>0</v>
      </c>
      <c r="L376" s="9">
        <f>(C376+H376-I376+J376-K376)</f>
        <v>66300000</v>
      </c>
      <c r="M376" s="9">
        <v>0</v>
      </c>
      <c r="N376" s="9">
        <v>66300000</v>
      </c>
      <c r="O376" s="9">
        <f>(L376-N376)</f>
        <v>0</v>
      </c>
      <c r="P376" s="9">
        <f>VLOOKUP(A376,'[2]Recuperado_Hoja1'!$A:$F,6,0)</f>
        <v>0</v>
      </c>
      <c r="Q376" s="9">
        <f>VLOOKUP(A376,'[2]Recuperado_Hoja1'!$A:$G,7,0)</f>
        <v>66300000</v>
      </c>
      <c r="R376" s="9">
        <f>N376-Q376</f>
        <v>0</v>
      </c>
      <c r="S376" s="9">
        <v>0</v>
      </c>
      <c r="T376" s="9">
        <v>66300000</v>
      </c>
      <c r="U376" s="9">
        <v>0</v>
      </c>
      <c r="V376" s="9">
        <v>66300000</v>
      </c>
      <c r="W376" s="9">
        <f>T376-V376</f>
        <v>0</v>
      </c>
      <c r="X376" s="47">
        <f>L376-Q376</f>
        <v>0</v>
      </c>
    </row>
    <row r="377" spans="1:24" ht="44.25" customHeight="1">
      <c r="A377" s="44" t="s">
        <v>727</v>
      </c>
      <c r="B377" s="2" t="s">
        <v>201</v>
      </c>
      <c r="C377" s="8">
        <f aca="true" t="shared" si="300" ref="C377:X377">C378</f>
        <v>0</v>
      </c>
      <c r="D377" s="8">
        <f>D378</f>
        <v>0</v>
      </c>
      <c r="E377" s="8">
        <f t="shared" si="300"/>
        <v>0</v>
      </c>
      <c r="F377" s="8">
        <f t="shared" si="300"/>
        <v>0</v>
      </c>
      <c r="G377" s="8">
        <f t="shared" si="300"/>
        <v>0</v>
      </c>
      <c r="H377" s="8">
        <f t="shared" si="300"/>
        <v>6226700</v>
      </c>
      <c r="I377" s="8">
        <f t="shared" si="300"/>
        <v>0</v>
      </c>
      <c r="J377" s="8">
        <f t="shared" si="300"/>
        <v>0</v>
      </c>
      <c r="K377" s="8">
        <f t="shared" si="300"/>
        <v>0</v>
      </c>
      <c r="L377" s="8">
        <f t="shared" si="300"/>
        <v>6226700</v>
      </c>
      <c r="M377" s="8">
        <f t="shared" si="300"/>
        <v>0</v>
      </c>
      <c r="N377" s="8">
        <f t="shared" si="300"/>
        <v>6226700</v>
      </c>
      <c r="O377" s="8">
        <f t="shared" si="300"/>
        <v>0</v>
      </c>
      <c r="P377" s="8">
        <f t="shared" si="300"/>
        <v>0</v>
      </c>
      <c r="Q377" s="8">
        <f t="shared" si="300"/>
        <v>6226700</v>
      </c>
      <c r="R377" s="8">
        <f t="shared" si="300"/>
        <v>0</v>
      </c>
      <c r="S377" s="8">
        <f t="shared" si="300"/>
        <v>0</v>
      </c>
      <c r="T377" s="8">
        <f t="shared" si="300"/>
        <v>6226700</v>
      </c>
      <c r="U377" s="8">
        <f t="shared" si="300"/>
        <v>0</v>
      </c>
      <c r="V377" s="8">
        <f t="shared" si="300"/>
        <v>6226700</v>
      </c>
      <c r="W377" s="8">
        <f t="shared" si="300"/>
        <v>0</v>
      </c>
      <c r="X377" s="45">
        <f t="shared" si="300"/>
        <v>0</v>
      </c>
    </row>
    <row r="378" spans="1:24" ht="34.5" customHeight="1">
      <c r="A378" s="46" t="s">
        <v>728</v>
      </c>
      <c r="B378" s="4" t="s">
        <v>203</v>
      </c>
      <c r="C378" s="43">
        <v>0</v>
      </c>
      <c r="D378" s="43">
        <v>0</v>
      </c>
      <c r="E378" s="43">
        <v>0</v>
      </c>
      <c r="F378" s="43">
        <v>0</v>
      </c>
      <c r="G378" s="43">
        <v>0</v>
      </c>
      <c r="H378" s="9">
        <v>6226700</v>
      </c>
      <c r="I378" s="43">
        <v>0</v>
      </c>
      <c r="J378" s="43">
        <v>0</v>
      </c>
      <c r="K378" s="43">
        <v>0</v>
      </c>
      <c r="L378" s="9">
        <f>(C378+H378-I378+J378-K378)</f>
        <v>6226700</v>
      </c>
      <c r="M378" s="9">
        <v>0</v>
      </c>
      <c r="N378" s="9">
        <v>6226700</v>
      </c>
      <c r="O378" s="9">
        <f>(L378-N378)</f>
        <v>0</v>
      </c>
      <c r="P378" s="9">
        <f>VLOOKUP(A378,'[2]Recuperado_Hoja1'!$A:$F,6,0)</f>
        <v>0</v>
      </c>
      <c r="Q378" s="9">
        <f>VLOOKUP(A378,'[2]Recuperado_Hoja1'!$A:$G,7,0)</f>
        <v>6226700</v>
      </c>
      <c r="R378" s="9">
        <f>N378-Q378</f>
        <v>0</v>
      </c>
      <c r="S378" s="9">
        <v>0</v>
      </c>
      <c r="T378" s="9">
        <v>6226700</v>
      </c>
      <c r="U378" s="9">
        <v>0</v>
      </c>
      <c r="V378" s="9">
        <v>6226700</v>
      </c>
      <c r="W378" s="9">
        <f>T378-V378</f>
        <v>0</v>
      </c>
      <c r="X378" s="47">
        <f>L378-Q378</f>
        <v>0</v>
      </c>
    </row>
    <row r="379" spans="1:24" ht="24.75" customHeight="1">
      <c r="A379" s="44"/>
      <c r="B379" s="2" t="s">
        <v>729</v>
      </c>
      <c r="C379" s="8">
        <f aca="true" t="shared" si="301" ref="C379:X381">C380</f>
        <v>0</v>
      </c>
      <c r="D379" s="8">
        <f>D380</f>
        <v>0</v>
      </c>
      <c r="E379" s="8">
        <f t="shared" si="301"/>
        <v>0</v>
      </c>
      <c r="F379" s="8">
        <f t="shared" si="301"/>
        <v>0</v>
      </c>
      <c r="G379" s="8">
        <f t="shared" si="301"/>
        <v>0</v>
      </c>
      <c r="H379" s="8">
        <f t="shared" si="301"/>
        <v>2213170666</v>
      </c>
      <c r="I379" s="8">
        <f t="shared" si="301"/>
        <v>0</v>
      </c>
      <c r="J379" s="8">
        <f t="shared" si="301"/>
        <v>0</v>
      </c>
      <c r="K379" s="8">
        <f t="shared" si="301"/>
        <v>0</v>
      </c>
      <c r="L379" s="8">
        <f t="shared" si="301"/>
        <v>2213170666</v>
      </c>
      <c r="M379" s="8">
        <f t="shared" si="301"/>
        <v>-361933287</v>
      </c>
      <c r="N379" s="8">
        <f t="shared" si="301"/>
        <v>1851237379</v>
      </c>
      <c r="O379" s="8">
        <f t="shared" si="301"/>
        <v>361933287</v>
      </c>
      <c r="P379" s="8">
        <f t="shared" si="301"/>
        <v>-361933287</v>
      </c>
      <c r="Q379" s="8">
        <f t="shared" si="301"/>
        <v>1851237379</v>
      </c>
      <c r="R379" s="8">
        <f t="shared" si="301"/>
        <v>0</v>
      </c>
      <c r="S379" s="8">
        <f t="shared" si="301"/>
        <v>825352890</v>
      </c>
      <c r="T379" s="8">
        <f t="shared" si="301"/>
        <v>1851237378.56</v>
      </c>
      <c r="U379" s="8">
        <f t="shared" si="301"/>
        <v>495211734</v>
      </c>
      <c r="V379" s="8">
        <f t="shared" si="301"/>
        <v>1521096222.56</v>
      </c>
      <c r="W379" s="8">
        <f t="shared" si="301"/>
        <v>330141156</v>
      </c>
      <c r="X379" s="45">
        <f t="shared" si="301"/>
        <v>361933287</v>
      </c>
    </row>
    <row r="380" spans="1:24" ht="24.75" customHeight="1">
      <c r="A380" s="44" t="s">
        <v>482</v>
      </c>
      <c r="B380" s="2" t="s">
        <v>3</v>
      </c>
      <c r="C380" s="8">
        <f t="shared" si="301"/>
        <v>0</v>
      </c>
      <c r="D380" s="8">
        <f>D381</f>
        <v>0</v>
      </c>
      <c r="E380" s="8">
        <f t="shared" si="301"/>
        <v>0</v>
      </c>
      <c r="F380" s="8">
        <f t="shared" si="301"/>
        <v>0</v>
      </c>
      <c r="G380" s="8">
        <f t="shared" si="301"/>
        <v>0</v>
      </c>
      <c r="H380" s="8">
        <f t="shared" si="301"/>
        <v>2213170666</v>
      </c>
      <c r="I380" s="8">
        <f t="shared" si="301"/>
        <v>0</v>
      </c>
      <c r="J380" s="8">
        <f t="shared" si="301"/>
        <v>0</v>
      </c>
      <c r="K380" s="8">
        <f t="shared" si="301"/>
        <v>0</v>
      </c>
      <c r="L380" s="8">
        <f t="shared" si="301"/>
        <v>2213170666</v>
      </c>
      <c r="M380" s="8">
        <f t="shared" si="301"/>
        <v>-361933287</v>
      </c>
      <c r="N380" s="8">
        <f t="shared" si="301"/>
        <v>1851237379</v>
      </c>
      <c r="O380" s="8">
        <f t="shared" si="301"/>
        <v>361933287</v>
      </c>
      <c r="P380" s="8">
        <f t="shared" si="301"/>
        <v>-361933287</v>
      </c>
      <c r="Q380" s="8">
        <f t="shared" si="301"/>
        <v>1851237379</v>
      </c>
      <c r="R380" s="8">
        <f t="shared" si="301"/>
        <v>0</v>
      </c>
      <c r="S380" s="8">
        <f t="shared" si="301"/>
        <v>825352890</v>
      </c>
      <c r="T380" s="8">
        <f t="shared" si="301"/>
        <v>1851237378.56</v>
      </c>
      <c r="U380" s="8">
        <f t="shared" si="301"/>
        <v>495211734</v>
      </c>
      <c r="V380" s="8">
        <f t="shared" si="301"/>
        <v>1521096222.56</v>
      </c>
      <c r="W380" s="8">
        <f t="shared" si="301"/>
        <v>330141156</v>
      </c>
      <c r="X380" s="45">
        <f t="shared" si="301"/>
        <v>361933287</v>
      </c>
    </row>
    <row r="381" spans="1:24" ht="24.75" customHeight="1">
      <c r="A381" s="44" t="s">
        <v>730</v>
      </c>
      <c r="B381" s="2" t="s">
        <v>208</v>
      </c>
      <c r="C381" s="8">
        <f t="shared" si="301"/>
        <v>0</v>
      </c>
      <c r="D381" s="8">
        <f>D382</f>
        <v>0</v>
      </c>
      <c r="E381" s="8">
        <f t="shared" si="301"/>
        <v>0</v>
      </c>
      <c r="F381" s="8">
        <f t="shared" si="301"/>
        <v>0</v>
      </c>
      <c r="G381" s="8">
        <f t="shared" si="301"/>
        <v>0</v>
      </c>
      <c r="H381" s="8">
        <f t="shared" si="301"/>
        <v>2213170666</v>
      </c>
      <c r="I381" s="8">
        <f t="shared" si="301"/>
        <v>0</v>
      </c>
      <c r="J381" s="8">
        <f t="shared" si="301"/>
        <v>0</v>
      </c>
      <c r="K381" s="8">
        <f t="shared" si="301"/>
        <v>0</v>
      </c>
      <c r="L381" s="8">
        <f t="shared" si="301"/>
        <v>2213170666</v>
      </c>
      <c r="M381" s="8">
        <f t="shared" si="301"/>
        <v>-361933287</v>
      </c>
      <c r="N381" s="8">
        <f t="shared" si="301"/>
        <v>1851237379</v>
      </c>
      <c r="O381" s="8">
        <f t="shared" si="301"/>
        <v>361933287</v>
      </c>
      <c r="P381" s="8">
        <f t="shared" si="301"/>
        <v>-361933287</v>
      </c>
      <c r="Q381" s="8">
        <f t="shared" si="301"/>
        <v>1851237379</v>
      </c>
      <c r="R381" s="8">
        <f t="shared" si="301"/>
        <v>0</v>
      </c>
      <c r="S381" s="8">
        <f t="shared" si="301"/>
        <v>825352890</v>
      </c>
      <c r="T381" s="8">
        <f t="shared" si="301"/>
        <v>1851237378.56</v>
      </c>
      <c r="U381" s="8">
        <f t="shared" si="301"/>
        <v>495211734</v>
      </c>
      <c r="V381" s="8">
        <f t="shared" si="301"/>
        <v>1521096222.56</v>
      </c>
      <c r="W381" s="8">
        <f t="shared" si="301"/>
        <v>330141156</v>
      </c>
      <c r="X381" s="45">
        <f t="shared" si="301"/>
        <v>361933287</v>
      </c>
    </row>
    <row r="382" spans="1:24" ht="24.75" customHeight="1">
      <c r="A382" s="46" t="s">
        <v>731</v>
      </c>
      <c r="B382" s="4" t="s">
        <v>210</v>
      </c>
      <c r="C382" s="43">
        <v>0</v>
      </c>
      <c r="D382" s="43">
        <v>0</v>
      </c>
      <c r="E382" s="43">
        <v>0</v>
      </c>
      <c r="F382" s="43">
        <v>0</v>
      </c>
      <c r="G382" s="43">
        <v>0</v>
      </c>
      <c r="H382" s="9">
        <v>2213170666</v>
      </c>
      <c r="I382" s="43">
        <v>0</v>
      </c>
      <c r="J382" s="43">
        <v>0</v>
      </c>
      <c r="K382" s="43">
        <v>0</v>
      </c>
      <c r="L382" s="9">
        <f>(C382+H382-I382+J382-K382)</f>
        <v>2213170666</v>
      </c>
      <c r="M382" s="9">
        <v>-361933287</v>
      </c>
      <c r="N382" s="9">
        <v>1851237379</v>
      </c>
      <c r="O382" s="9">
        <f>(L382-N382)</f>
        <v>361933287</v>
      </c>
      <c r="P382" s="9">
        <f>VLOOKUP(A382,'[2]Recuperado_Hoja1'!$A:$F,6,0)</f>
        <v>-361933287</v>
      </c>
      <c r="Q382" s="9">
        <f>VLOOKUP(A382,'[2]Recuperado_Hoja1'!$A:$G,7,0)</f>
        <v>1851237379</v>
      </c>
      <c r="R382" s="9">
        <f>N382-Q382</f>
        <v>0</v>
      </c>
      <c r="S382" s="9">
        <v>825352890</v>
      </c>
      <c r="T382" s="9">
        <v>1851237378.56</v>
      </c>
      <c r="U382" s="9">
        <v>495211734</v>
      </c>
      <c r="V382" s="9">
        <v>1521096222.56</v>
      </c>
      <c r="W382" s="9">
        <f>T382-V382</f>
        <v>330141156</v>
      </c>
      <c r="X382" s="47">
        <f>L382-Q382</f>
        <v>361933287</v>
      </c>
    </row>
    <row r="383" spans="1:24" ht="24.75" customHeight="1">
      <c r="A383" s="44"/>
      <c r="B383" s="2" t="s">
        <v>732</v>
      </c>
      <c r="C383" s="8">
        <f aca="true" t="shared" si="302" ref="C383:X384">C384</f>
        <v>0</v>
      </c>
      <c r="D383" s="8">
        <f>D384</f>
        <v>0</v>
      </c>
      <c r="E383" s="8">
        <f t="shared" si="302"/>
        <v>0</v>
      </c>
      <c r="F383" s="8">
        <f t="shared" si="302"/>
        <v>0</v>
      </c>
      <c r="G383" s="8">
        <f t="shared" si="302"/>
        <v>0</v>
      </c>
      <c r="H383" s="8">
        <f t="shared" si="302"/>
        <v>4079618900</v>
      </c>
      <c r="I383" s="8">
        <f t="shared" si="302"/>
        <v>0</v>
      </c>
      <c r="J383" s="8">
        <f t="shared" si="302"/>
        <v>0</v>
      </c>
      <c r="K383" s="8">
        <f t="shared" si="302"/>
        <v>0</v>
      </c>
      <c r="L383" s="8">
        <f t="shared" si="302"/>
        <v>4079618900</v>
      </c>
      <c r="M383" s="8">
        <f t="shared" si="302"/>
        <v>-216746000</v>
      </c>
      <c r="N383" s="8">
        <f t="shared" si="302"/>
        <v>3862872900</v>
      </c>
      <c r="O383" s="8">
        <f t="shared" si="302"/>
        <v>216746000</v>
      </c>
      <c r="P383" s="8">
        <f t="shared" si="302"/>
        <v>-216746000</v>
      </c>
      <c r="Q383" s="8">
        <f t="shared" si="302"/>
        <v>3862872900</v>
      </c>
      <c r="R383" s="8">
        <f t="shared" si="302"/>
        <v>0</v>
      </c>
      <c r="S383" s="8">
        <f t="shared" si="302"/>
        <v>795500000</v>
      </c>
      <c r="T383" s="8">
        <f t="shared" si="302"/>
        <v>3862872900</v>
      </c>
      <c r="U383" s="8">
        <f t="shared" si="302"/>
        <v>696000000</v>
      </c>
      <c r="V383" s="8">
        <f t="shared" si="302"/>
        <v>3763372900</v>
      </c>
      <c r="W383" s="8">
        <f t="shared" si="302"/>
        <v>99500000</v>
      </c>
      <c r="X383" s="45">
        <f t="shared" si="302"/>
        <v>216746000</v>
      </c>
    </row>
    <row r="384" spans="1:24" ht="24.75" customHeight="1">
      <c r="A384" s="44" t="s">
        <v>482</v>
      </c>
      <c r="B384" s="2" t="s">
        <v>3</v>
      </c>
      <c r="C384" s="8">
        <f t="shared" si="302"/>
        <v>0</v>
      </c>
      <c r="D384" s="8">
        <f>D385</f>
        <v>0</v>
      </c>
      <c r="E384" s="8">
        <f t="shared" si="302"/>
        <v>0</v>
      </c>
      <c r="F384" s="8">
        <f t="shared" si="302"/>
        <v>0</v>
      </c>
      <c r="G384" s="8">
        <f t="shared" si="302"/>
        <v>0</v>
      </c>
      <c r="H384" s="8">
        <f t="shared" si="302"/>
        <v>4079618900</v>
      </c>
      <c r="I384" s="8">
        <f t="shared" si="302"/>
        <v>0</v>
      </c>
      <c r="J384" s="8">
        <f t="shared" si="302"/>
        <v>0</v>
      </c>
      <c r="K384" s="8">
        <f t="shared" si="302"/>
        <v>0</v>
      </c>
      <c r="L384" s="8">
        <f t="shared" si="302"/>
        <v>4079618900</v>
      </c>
      <c r="M384" s="8">
        <f t="shared" si="302"/>
        <v>-216746000</v>
      </c>
      <c r="N384" s="8">
        <f t="shared" si="302"/>
        <v>3862872900</v>
      </c>
      <c r="O384" s="8">
        <f t="shared" si="302"/>
        <v>216746000</v>
      </c>
      <c r="P384" s="8">
        <f t="shared" si="302"/>
        <v>-216746000</v>
      </c>
      <c r="Q384" s="8">
        <f t="shared" si="302"/>
        <v>3862872900</v>
      </c>
      <c r="R384" s="8">
        <f t="shared" si="302"/>
        <v>0</v>
      </c>
      <c r="S384" s="8">
        <f t="shared" si="302"/>
        <v>795500000</v>
      </c>
      <c r="T384" s="8">
        <f t="shared" si="302"/>
        <v>3862872900</v>
      </c>
      <c r="U384" s="8">
        <f t="shared" si="302"/>
        <v>696000000</v>
      </c>
      <c r="V384" s="8">
        <f t="shared" si="302"/>
        <v>3763372900</v>
      </c>
      <c r="W384" s="8">
        <f t="shared" si="302"/>
        <v>99500000</v>
      </c>
      <c r="X384" s="45">
        <f t="shared" si="302"/>
        <v>216746000</v>
      </c>
    </row>
    <row r="385" spans="1:24" ht="24.75" customHeight="1">
      <c r="A385" s="44" t="s">
        <v>733</v>
      </c>
      <c r="B385" s="2" t="s">
        <v>59</v>
      </c>
      <c r="C385" s="8">
        <f aca="true" t="shared" si="303" ref="C385:X385">C386+C388</f>
        <v>0</v>
      </c>
      <c r="D385" s="8">
        <f>D386+D388</f>
        <v>0</v>
      </c>
      <c r="E385" s="8">
        <f t="shared" si="303"/>
        <v>0</v>
      </c>
      <c r="F385" s="8">
        <f t="shared" si="303"/>
        <v>0</v>
      </c>
      <c r="G385" s="8">
        <f t="shared" si="303"/>
        <v>0</v>
      </c>
      <c r="H385" s="8">
        <f t="shared" si="303"/>
        <v>4079618900</v>
      </c>
      <c r="I385" s="8">
        <f t="shared" si="303"/>
        <v>0</v>
      </c>
      <c r="J385" s="8">
        <f t="shared" si="303"/>
        <v>0</v>
      </c>
      <c r="K385" s="8">
        <f t="shared" si="303"/>
        <v>0</v>
      </c>
      <c r="L385" s="8">
        <f t="shared" si="303"/>
        <v>4079618900</v>
      </c>
      <c r="M385" s="8">
        <f t="shared" si="303"/>
        <v>-216746000</v>
      </c>
      <c r="N385" s="8">
        <f t="shared" si="303"/>
        <v>3862872900</v>
      </c>
      <c r="O385" s="8">
        <f t="shared" si="303"/>
        <v>216746000</v>
      </c>
      <c r="P385" s="8">
        <f t="shared" si="303"/>
        <v>-216746000</v>
      </c>
      <c r="Q385" s="8">
        <f t="shared" si="303"/>
        <v>3862872900</v>
      </c>
      <c r="R385" s="8">
        <f t="shared" si="303"/>
        <v>0</v>
      </c>
      <c r="S385" s="8">
        <f t="shared" si="303"/>
        <v>795500000</v>
      </c>
      <c r="T385" s="8">
        <f t="shared" si="303"/>
        <v>3862872900</v>
      </c>
      <c r="U385" s="8">
        <f t="shared" si="303"/>
        <v>696000000</v>
      </c>
      <c r="V385" s="8">
        <f t="shared" si="303"/>
        <v>3763372900</v>
      </c>
      <c r="W385" s="8">
        <f t="shared" si="303"/>
        <v>99500000</v>
      </c>
      <c r="X385" s="45">
        <f t="shared" si="303"/>
        <v>216746000</v>
      </c>
    </row>
    <row r="386" spans="1:24" ht="34.5" customHeight="1">
      <c r="A386" s="44" t="s">
        <v>734</v>
      </c>
      <c r="B386" s="2" t="s">
        <v>358</v>
      </c>
      <c r="C386" s="8">
        <f aca="true" t="shared" si="304" ref="C386:X386">C387</f>
        <v>0</v>
      </c>
      <c r="D386" s="8">
        <f>D387</f>
        <v>0</v>
      </c>
      <c r="E386" s="8">
        <f t="shared" si="304"/>
        <v>0</v>
      </c>
      <c r="F386" s="8">
        <f t="shared" si="304"/>
        <v>0</v>
      </c>
      <c r="G386" s="8">
        <f t="shared" si="304"/>
        <v>0</v>
      </c>
      <c r="H386" s="8">
        <f t="shared" si="304"/>
        <v>4000000000</v>
      </c>
      <c r="I386" s="8">
        <f t="shared" si="304"/>
        <v>0</v>
      </c>
      <c r="J386" s="8">
        <f t="shared" si="304"/>
        <v>0</v>
      </c>
      <c r="K386" s="8">
        <f t="shared" si="304"/>
        <v>0</v>
      </c>
      <c r="L386" s="8">
        <f t="shared" si="304"/>
        <v>4000000000</v>
      </c>
      <c r="M386" s="8">
        <f t="shared" si="304"/>
        <v>-216746000</v>
      </c>
      <c r="N386" s="8">
        <f t="shared" si="304"/>
        <v>3783254000</v>
      </c>
      <c r="O386" s="8">
        <f t="shared" si="304"/>
        <v>216746000</v>
      </c>
      <c r="P386" s="8">
        <f t="shared" si="304"/>
        <v>-216746000</v>
      </c>
      <c r="Q386" s="8">
        <f t="shared" si="304"/>
        <v>3783254000</v>
      </c>
      <c r="R386" s="8">
        <f t="shared" si="304"/>
        <v>0</v>
      </c>
      <c r="S386" s="8">
        <f t="shared" si="304"/>
        <v>795500000</v>
      </c>
      <c r="T386" s="8">
        <f t="shared" si="304"/>
        <v>3783254000</v>
      </c>
      <c r="U386" s="8">
        <f t="shared" si="304"/>
        <v>696000000</v>
      </c>
      <c r="V386" s="8">
        <f t="shared" si="304"/>
        <v>3683754000</v>
      </c>
      <c r="W386" s="8">
        <f t="shared" si="304"/>
        <v>99500000</v>
      </c>
      <c r="X386" s="45">
        <f t="shared" si="304"/>
        <v>216746000</v>
      </c>
    </row>
    <row r="387" spans="1:24" ht="33" customHeight="1">
      <c r="A387" s="46" t="s">
        <v>735</v>
      </c>
      <c r="B387" s="4" t="s">
        <v>360</v>
      </c>
      <c r="C387" s="43">
        <v>0</v>
      </c>
      <c r="D387" s="43">
        <v>0</v>
      </c>
      <c r="E387" s="43">
        <v>0</v>
      </c>
      <c r="F387" s="43">
        <v>0</v>
      </c>
      <c r="G387" s="43">
        <v>0</v>
      </c>
      <c r="H387" s="9">
        <v>4000000000</v>
      </c>
      <c r="I387" s="43">
        <v>0</v>
      </c>
      <c r="J387" s="43">
        <v>0</v>
      </c>
      <c r="K387" s="43">
        <v>0</v>
      </c>
      <c r="L387" s="9">
        <f>(C387+H387-I387+J387-K387)</f>
        <v>4000000000</v>
      </c>
      <c r="M387" s="9">
        <v>-216746000</v>
      </c>
      <c r="N387" s="9">
        <v>3783254000</v>
      </c>
      <c r="O387" s="9">
        <f>(L387-N387)</f>
        <v>216746000</v>
      </c>
      <c r="P387" s="9">
        <f>VLOOKUP(A387,'[2]Recuperado_Hoja1'!$A:$F,6,0)</f>
        <v>-216746000</v>
      </c>
      <c r="Q387" s="9">
        <f>VLOOKUP(A387,'[2]Recuperado_Hoja1'!$A:$G,7,0)</f>
        <v>3783254000</v>
      </c>
      <c r="R387" s="9">
        <f>N387-Q387</f>
        <v>0</v>
      </c>
      <c r="S387" s="9">
        <v>795500000</v>
      </c>
      <c r="T387" s="9">
        <v>3783254000</v>
      </c>
      <c r="U387" s="9">
        <v>696000000</v>
      </c>
      <c r="V387" s="9">
        <v>3683754000</v>
      </c>
      <c r="W387" s="9">
        <f>T387-V387</f>
        <v>99500000</v>
      </c>
      <c r="X387" s="47">
        <f>L387-Q387</f>
        <v>216746000</v>
      </c>
    </row>
    <row r="388" spans="1:24" ht="33.75" customHeight="1">
      <c r="A388" s="44" t="s">
        <v>736</v>
      </c>
      <c r="B388" s="2" t="s">
        <v>63</v>
      </c>
      <c r="C388" s="8">
        <f aca="true" t="shared" si="305" ref="C388:X388">C389</f>
        <v>0</v>
      </c>
      <c r="D388" s="8">
        <f>D389</f>
        <v>0</v>
      </c>
      <c r="E388" s="8">
        <f t="shared" si="305"/>
        <v>0</v>
      </c>
      <c r="F388" s="8">
        <f t="shared" si="305"/>
        <v>0</v>
      </c>
      <c r="G388" s="8">
        <f t="shared" si="305"/>
        <v>0</v>
      </c>
      <c r="H388" s="8">
        <f t="shared" si="305"/>
        <v>79618900</v>
      </c>
      <c r="I388" s="8">
        <f t="shared" si="305"/>
        <v>0</v>
      </c>
      <c r="J388" s="8">
        <f t="shared" si="305"/>
        <v>0</v>
      </c>
      <c r="K388" s="8">
        <f t="shared" si="305"/>
        <v>0</v>
      </c>
      <c r="L388" s="8">
        <f t="shared" si="305"/>
        <v>79618900</v>
      </c>
      <c r="M388" s="8">
        <f t="shared" si="305"/>
        <v>0</v>
      </c>
      <c r="N388" s="8">
        <f t="shared" si="305"/>
        <v>79618900</v>
      </c>
      <c r="O388" s="8">
        <f t="shared" si="305"/>
        <v>0</v>
      </c>
      <c r="P388" s="8">
        <f t="shared" si="305"/>
        <v>0</v>
      </c>
      <c r="Q388" s="8">
        <f t="shared" si="305"/>
        <v>79618900</v>
      </c>
      <c r="R388" s="8">
        <f t="shared" si="305"/>
        <v>0</v>
      </c>
      <c r="S388" s="8">
        <f t="shared" si="305"/>
        <v>0</v>
      </c>
      <c r="T388" s="8">
        <f t="shared" si="305"/>
        <v>79618900</v>
      </c>
      <c r="U388" s="8">
        <f t="shared" si="305"/>
        <v>0</v>
      </c>
      <c r="V388" s="8">
        <f t="shared" si="305"/>
        <v>79618900</v>
      </c>
      <c r="W388" s="8">
        <f t="shared" si="305"/>
        <v>0</v>
      </c>
      <c r="X388" s="45">
        <f t="shared" si="305"/>
        <v>0</v>
      </c>
    </row>
    <row r="389" spans="1:24" ht="24.75" customHeight="1">
      <c r="A389" s="44" t="s">
        <v>737</v>
      </c>
      <c r="B389" s="2" t="s">
        <v>121</v>
      </c>
      <c r="C389" s="8">
        <f aca="true" t="shared" si="306" ref="C389:X389">C390+C391</f>
        <v>0</v>
      </c>
      <c r="D389" s="8">
        <f>D390+D391</f>
        <v>0</v>
      </c>
      <c r="E389" s="8">
        <f t="shared" si="306"/>
        <v>0</v>
      </c>
      <c r="F389" s="8">
        <f t="shared" si="306"/>
        <v>0</v>
      </c>
      <c r="G389" s="8">
        <f t="shared" si="306"/>
        <v>0</v>
      </c>
      <c r="H389" s="8">
        <f t="shared" si="306"/>
        <v>79618900</v>
      </c>
      <c r="I389" s="8">
        <f t="shared" si="306"/>
        <v>0</v>
      </c>
      <c r="J389" s="8">
        <f t="shared" si="306"/>
        <v>0</v>
      </c>
      <c r="K389" s="8">
        <f t="shared" si="306"/>
        <v>0</v>
      </c>
      <c r="L389" s="8">
        <f t="shared" si="306"/>
        <v>79618900</v>
      </c>
      <c r="M389" s="8">
        <f t="shared" si="306"/>
        <v>0</v>
      </c>
      <c r="N389" s="8">
        <f t="shared" si="306"/>
        <v>79618900</v>
      </c>
      <c r="O389" s="8">
        <f t="shared" si="306"/>
        <v>0</v>
      </c>
      <c r="P389" s="8">
        <f t="shared" si="306"/>
        <v>0</v>
      </c>
      <c r="Q389" s="8">
        <f t="shared" si="306"/>
        <v>79618900</v>
      </c>
      <c r="R389" s="8">
        <f t="shared" si="306"/>
        <v>0</v>
      </c>
      <c r="S389" s="8">
        <f t="shared" si="306"/>
        <v>0</v>
      </c>
      <c r="T389" s="8">
        <f t="shared" si="306"/>
        <v>79618900</v>
      </c>
      <c r="U389" s="8">
        <f t="shared" si="306"/>
        <v>0</v>
      </c>
      <c r="V389" s="8">
        <f t="shared" si="306"/>
        <v>79618900</v>
      </c>
      <c r="W389" s="8">
        <f t="shared" si="306"/>
        <v>0</v>
      </c>
      <c r="X389" s="45">
        <f t="shared" si="306"/>
        <v>0</v>
      </c>
    </row>
    <row r="390" spans="1:24" ht="24.75" customHeight="1">
      <c r="A390" s="46" t="s">
        <v>738</v>
      </c>
      <c r="B390" s="4" t="s">
        <v>122</v>
      </c>
      <c r="C390" s="43">
        <v>0</v>
      </c>
      <c r="D390" s="43">
        <v>0</v>
      </c>
      <c r="E390" s="43">
        <v>0</v>
      </c>
      <c r="F390" s="43">
        <v>0</v>
      </c>
      <c r="G390" s="43">
        <v>0</v>
      </c>
      <c r="H390" s="9">
        <v>40873400</v>
      </c>
      <c r="I390" s="43">
        <v>0</v>
      </c>
      <c r="J390" s="43">
        <v>0</v>
      </c>
      <c r="K390" s="43">
        <v>0</v>
      </c>
      <c r="L390" s="9">
        <f>(C390+H390-I390+J390-K390)</f>
        <v>40873400</v>
      </c>
      <c r="M390" s="9">
        <v>0</v>
      </c>
      <c r="N390" s="9">
        <v>40873400</v>
      </c>
      <c r="O390" s="9">
        <f>(L390-N390)</f>
        <v>0</v>
      </c>
      <c r="P390" s="9">
        <f>VLOOKUP(A390,'[2]Recuperado_Hoja1'!$A:$F,6,0)</f>
        <v>0</v>
      </c>
      <c r="Q390" s="9">
        <f>VLOOKUP(A390,'[2]Recuperado_Hoja1'!$A:$G,7,0)</f>
        <v>40873400</v>
      </c>
      <c r="R390" s="9">
        <f>N390-Q390</f>
        <v>0</v>
      </c>
      <c r="S390" s="9">
        <v>0</v>
      </c>
      <c r="T390" s="9">
        <v>40873400</v>
      </c>
      <c r="U390" s="9">
        <v>0</v>
      </c>
      <c r="V390" s="9">
        <v>40873400</v>
      </c>
      <c r="W390" s="9">
        <f>T390-V390</f>
        <v>0</v>
      </c>
      <c r="X390" s="47">
        <f>L390-Q390</f>
        <v>0</v>
      </c>
    </row>
    <row r="391" spans="1:24" ht="24.75" customHeight="1" thickBot="1">
      <c r="A391" s="49" t="s">
        <v>739</v>
      </c>
      <c r="B391" s="50" t="s">
        <v>123</v>
      </c>
      <c r="C391" s="56">
        <v>0</v>
      </c>
      <c r="D391" s="56">
        <v>0</v>
      </c>
      <c r="E391" s="56">
        <v>0</v>
      </c>
      <c r="F391" s="56">
        <v>0</v>
      </c>
      <c r="G391" s="56">
        <v>0</v>
      </c>
      <c r="H391" s="51">
        <v>38745500</v>
      </c>
      <c r="I391" s="56">
        <v>0</v>
      </c>
      <c r="J391" s="56">
        <v>0</v>
      </c>
      <c r="K391" s="56">
        <v>0</v>
      </c>
      <c r="L391" s="51">
        <f>(C391+H391-I391+J391-K391)</f>
        <v>38745500</v>
      </c>
      <c r="M391" s="51">
        <v>0</v>
      </c>
      <c r="N391" s="51">
        <v>38745500</v>
      </c>
      <c r="O391" s="51">
        <f>(L391-N391)</f>
        <v>0</v>
      </c>
      <c r="P391" s="51">
        <f>VLOOKUP(A391,'[2]Recuperado_Hoja1'!$A:$F,6,0)</f>
        <v>0</v>
      </c>
      <c r="Q391" s="51">
        <f>VLOOKUP(A391,'[2]Recuperado_Hoja1'!$A:$G,7,0)</f>
        <v>38745500</v>
      </c>
      <c r="R391" s="51">
        <f>N391-Q391</f>
        <v>0</v>
      </c>
      <c r="S391" s="51">
        <v>0</v>
      </c>
      <c r="T391" s="51">
        <v>38745500</v>
      </c>
      <c r="U391" s="51">
        <v>0</v>
      </c>
      <c r="V391" s="51">
        <v>38745500</v>
      </c>
      <c r="W391" s="51">
        <f>T391-V391</f>
        <v>0</v>
      </c>
      <c r="X391" s="52">
        <f>L391-Q391</f>
        <v>0</v>
      </c>
    </row>
    <row r="392" spans="1:24" ht="24.75" customHeight="1">
      <c r="A392" s="17"/>
      <c r="B392" s="18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</row>
    <row r="393" spans="1:24" ht="24.75" customHeight="1">
      <c r="A393" s="19"/>
      <c r="B393" s="20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</row>
    <row r="394" spans="1:24" ht="24.75" customHeight="1" thickBot="1">
      <c r="A394" s="17"/>
      <c r="B394" s="18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</row>
    <row r="395" spans="1:24" ht="24.75" customHeight="1" thickBot="1">
      <c r="A395" s="57"/>
      <c r="B395" s="53" t="s">
        <v>101</v>
      </c>
      <c r="C395" s="54">
        <f>C396</f>
        <v>374487848074</v>
      </c>
      <c r="D395" s="54">
        <f aca="true" t="shared" si="307" ref="D395:X395">D396</f>
        <v>2537243434</v>
      </c>
      <c r="E395" s="54">
        <f t="shared" si="307"/>
        <v>0</v>
      </c>
      <c r="F395" s="54">
        <f t="shared" si="307"/>
        <v>23037460365</v>
      </c>
      <c r="G395" s="54">
        <f t="shared" si="307"/>
        <v>23037460365</v>
      </c>
      <c r="H395" s="54">
        <f t="shared" si="307"/>
        <v>15410911148</v>
      </c>
      <c r="I395" s="54">
        <f t="shared" si="307"/>
        <v>0</v>
      </c>
      <c r="J395" s="54">
        <f t="shared" si="307"/>
        <v>48478787566</v>
      </c>
      <c r="K395" s="54">
        <f t="shared" si="307"/>
        <v>48478787566</v>
      </c>
      <c r="L395" s="54">
        <f aca="true" t="shared" si="308" ref="L395:L401">(C395+H395-I395+J395-K395)</f>
        <v>389898759222</v>
      </c>
      <c r="M395" s="54">
        <f t="shared" si="307"/>
        <v>49060162377.21</v>
      </c>
      <c r="N395" s="54">
        <f t="shared" si="307"/>
        <v>376408001094.91003</v>
      </c>
      <c r="O395" s="54">
        <f t="shared" si="307"/>
        <v>13490758127.09</v>
      </c>
      <c r="P395" s="54">
        <f t="shared" si="307"/>
        <v>52439382339.21</v>
      </c>
      <c r="Q395" s="54">
        <f t="shared" si="307"/>
        <v>376408001094.91003</v>
      </c>
      <c r="R395" s="54">
        <f t="shared" si="307"/>
        <v>0</v>
      </c>
      <c r="S395" s="54">
        <f t="shared" si="307"/>
        <v>56620166476.68</v>
      </c>
      <c r="T395" s="54">
        <f t="shared" si="307"/>
        <v>369364087768.71</v>
      </c>
      <c r="U395" s="54">
        <f t="shared" si="307"/>
        <v>56084068196.88</v>
      </c>
      <c r="V395" s="54">
        <f t="shared" si="307"/>
        <v>364730902605.91003</v>
      </c>
      <c r="W395" s="54">
        <f t="shared" si="307"/>
        <v>4633185162.8</v>
      </c>
      <c r="X395" s="55">
        <f t="shared" si="307"/>
        <v>13490758127.09</v>
      </c>
    </row>
    <row r="396" spans="1:24" ht="24.75" customHeight="1">
      <c r="A396" s="44" t="s">
        <v>573</v>
      </c>
      <c r="B396" s="2" t="s">
        <v>3</v>
      </c>
      <c r="C396" s="8">
        <f>(C397+C443+C449+C451+C454+C458+C461+C471+C498+C566+C603+C606)</f>
        <v>374487848074</v>
      </c>
      <c r="D396" s="8">
        <f aca="true" t="shared" si="309" ref="D396:X396">(D397+D443+D449+D451+D454+D458+D461+D471+D498+D566+D603+D606)</f>
        <v>2537243434</v>
      </c>
      <c r="E396" s="8">
        <f t="shared" si="309"/>
        <v>0</v>
      </c>
      <c r="F396" s="8">
        <f t="shared" si="309"/>
        <v>23037460365</v>
      </c>
      <c r="G396" s="8">
        <f t="shared" si="309"/>
        <v>23037460365</v>
      </c>
      <c r="H396" s="8">
        <f t="shared" si="309"/>
        <v>15410911148</v>
      </c>
      <c r="I396" s="8">
        <f t="shared" si="309"/>
        <v>0</v>
      </c>
      <c r="J396" s="8">
        <f t="shared" si="309"/>
        <v>48478787566</v>
      </c>
      <c r="K396" s="8">
        <f t="shared" si="309"/>
        <v>48478787566</v>
      </c>
      <c r="L396" s="54">
        <f t="shared" si="308"/>
        <v>389898759222</v>
      </c>
      <c r="M396" s="8">
        <f t="shared" si="309"/>
        <v>49060162377.21</v>
      </c>
      <c r="N396" s="8">
        <f t="shared" si="309"/>
        <v>376408001094.91003</v>
      </c>
      <c r="O396" s="8">
        <f t="shared" si="309"/>
        <v>13490758127.09</v>
      </c>
      <c r="P396" s="8">
        <f t="shared" si="309"/>
        <v>52439382339.21</v>
      </c>
      <c r="Q396" s="8">
        <f t="shared" si="309"/>
        <v>376408001094.91003</v>
      </c>
      <c r="R396" s="8">
        <f t="shared" si="309"/>
        <v>0</v>
      </c>
      <c r="S396" s="8">
        <f t="shared" si="309"/>
        <v>56620166476.68</v>
      </c>
      <c r="T396" s="8">
        <f t="shared" si="309"/>
        <v>369364087768.71</v>
      </c>
      <c r="U396" s="8">
        <f t="shared" si="309"/>
        <v>56084068196.88</v>
      </c>
      <c r="V396" s="8">
        <f t="shared" si="309"/>
        <v>364730902605.91003</v>
      </c>
      <c r="W396" s="8">
        <f t="shared" si="309"/>
        <v>4633185162.8</v>
      </c>
      <c r="X396" s="8">
        <f t="shared" si="309"/>
        <v>13490758127.09</v>
      </c>
    </row>
    <row r="397" spans="1:24" ht="24.75" customHeight="1">
      <c r="A397" s="44" t="s">
        <v>574</v>
      </c>
      <c r="B397" s="2" t="s">
        <v>4</v>
      </c>
      <c r="C397" s="8">
        <f aca="true" t="shared" si="310" ref="C397:X397">SUM(C398+C423+C440+C442)</f>
        <v>328843310878</v>
      </c>
      <c r="D397" s="8">
        <f t="shared" si="310"/>
        <v>2537243434</v>
      </c>
      <c r="E397" s="8">
        <f t="shared" si="310"/>
        <v>0</v>
      </c>
      <c r="F397" s="8">
        <f t="shared" si="310"/>
        <v>22426646441</v>
      </c>
      <c r="G397" s="8">
        <f t="shared" si="310"/>
        <v>9388135191</v>
      </c>
      <c r="H397" s="8">
        <f t="shared" si="310"/>
        <v>2537243434</v>
      </c>
      <c r="I397" s="8">
        <f t="shared" si="310"/>
        <v>0</v>
      </c>
      <c r="J397" s="8">
        <f>SUM(J398+J423+J440+J442)</f>
        <v>38726299285</v>
      </c>
      <c r="K397" s="8">
        <f>SUM(K398+K423+K440+K442)</f>
        <v>24351378181</v>
      </c>
      <c r="L397" s="8">
        <f t="shared" si="308"/>
        <v>345755475416</v>
      </c>
      <c r="M397" s="8">
        <f t="shared" si="310"/>
        <v>46984353006</v>
      </c>
      <c r="N397" s="8">
        <f t="shared" si="310"/>
        <v>344322082408</v>
      </c>
      <c r="O397" s="8">
        <f t="shared" si="310"/>
        <v>1433393008</v>
      </c>
      <c r="P397" s="8">
        <f t="shared" si="310"/>
        <v>46984353006</v>
      </c>
      <c r="Q397" s="8">
        <f t="shared" si="310"/>
        <v>344322082408</v>
      </c>
      <c r="R397" s="8">
        <f t="shared" si="310"/>
        <v>0</v>
      </c>
      <c r="S397" s="8">
        <f t="shared" si="310"/>
        <v>46979710606</v>
      </c>
      <c r="T397" s="8">
        <f t="shared" si="310"/>
        <v>344317440008</v>
      </c>
      <c r="U397" s="8">
        <f t="shared" si="310"/>
        <v>48020576647</v>
      </c>
      <c r="V397" s="8">
        <f t="shared" si="310"/>
        <v>342083043136</v>
      </c>
      <c r="W397" s="8">
        <f t="shared" si="310"/>
        <v>2234396872</v>
      </c>
      <c r="X397" s="45">
        <f t="shared" si="310"/>
        <v>1433393008</v>
      </c>
    </row>
    <row r="398" spans="1:24" ht="24.75" customHeight="1">
      <c r="A398" s="44" t="s">
        <v>575</v>
      </c>
      <c r="B398" s="2" t="s">
        <v>5</v>
      </c>
      <c r="C398" s="10">
        <f>SUM(C399+C404+C406+C408+C410)</f>
        <v>259833681307</v>
      </c>
      <c r="D398" s="10">
        <f aca="true" t="shared" si="311" ref="D398:X398">SUM(D399+D404+D407+D409+D410)</f>
        <v>1096224006</v>
      </c>
      <c r="E398" s="10">
        <f t="shared" si="311"/>
        <v>0</v>
      </c>
      <c r="F398" s="10">
        <f>SUM(F399+F404+F407+F409+F410)</f>
        <v>21695965622</v>
      </c>
      <c r="G398" s="10">
        <f t="shared" si="311"/>
        <v>6083983579</v>
      </c>
      <c r="H398" s="10">
        <f t="shared" si="311"/>
        <v>1096224006</v>
      </c>
      <c r="I398" s="10">
        <f t="shared" si="311"/>
        <v>0</v>
      </c>
      <c r="J398" s="10">
        <f>SUM(J399+J404+J407+J409+J410)</f>
        <v>37995618466</v>
      </c>
      <c r="K398" s="10">
        <f>SUM(K399+K404+K407+K409+K410)</f>
        <v>20934020642</v>
      </c>
      <c r="L398" s="8">
        <f t="shared" si="308"/>
        <v>277991503137</v>
      </c>
      <c r="M398" s="10">
        <f t="shared" si="311"/>
        <v>39970142528</v>
      </c>
      <c r="N398" s="10">
        <f t="shared" si="311"/>
        <v>276679708551</v>
      </c>
      <c r="O398" s="10">
        <f t="shared" si="311"/>
        <v>1311794586</v>
      </c>
      <c r="P398" s="10">
        <f t="shared" si="311"/>
        <v>39970142528</v>
      </c>
      <c r="Q398" s="10">
        <f t="shared" si="311"/>
        <v>276679708551</v>
      </c>
      <c r="R398" s="10">
        <f t="shared" si="311"/>
        <v>0</v>
      </c>
      <c r="S398" s="10">
        <f t="shared" si="311"/>
        <v>39970142528</v>
      </c>
      <c r="T398" s="10">
        <f t="shared" si="311"/>
        <v>276679708551</v>
      </c>
      <c r="U398" s="10">
        <f t="shared" si="311"/>
        <v>39970142528</v>
      </c>
      <c r="V398" s="10">
        <f t="shared" si="311"/>
        <v>276679708551</v>
      </c>
      <c r="W398" s="10">
        <f t="shared" si="311"/>
        <v>0</v>
      </c>
      <c r="X398" s="48">
        <f t="shared" si="311"/>
        <v>1311794586</v>
      </c>
    </row>
    <row r="399" spans="1:24" ht="24.75" customHeight="1">
      <c r="A399" s="44" t="s">
        <v>576</v>
      </c>
      <c r="B399" s="2" t="s">
        <v>6</v>
      </c>
      <c r="C399" s="10">
        <f>SUM(C400:C403)</f>
        <v>209323281307</v>
      </c>
      <c r="D399" s="10">
        <f aca="true" t="shared" si="312" ref="D399:X399">SUM(D400:D403)</f>
        <v>1096224006</v>
      </c>
      <c r="E399" s="10">
        <f t="shared" si="312"/>
        <v>0</v>
      </c>
      <c r="F399" s="10">
        <f t="shared" si="312"/>
        <v>15382360555</v>
      </c>
      <c r="G399" s="10">
        <f t="shared" si="312"/>
        <v>1894751614</v>
      </c>
      <c r="H399" s="10">
        <f t="shared" si="312"/>
        <v>1096224006</v>
      </c>
      <c r="I399" s="10">
        <f t="shared" si="312"/>
        <v>0</v>
      </c>
      <c r="J399" s="10">
        <f>SUM(J400:J403)</f>
        <v>22487413399</v>
      </c>
      <c r="K399" s="10">
        <f>SUM(K400:K403)</f>
        <v>5394751614</v>
      </c>
      <c r="L399" s="8">
        <f t="shared" si="308"/>
        <v>227512167098</v>
      </c>
      <c r="M399" s="10">
        <f t="shared" si="312"/>
        <v>18635671669</v>
      </c>
      <c r="N399" s="10">
        <f t="shared" si="312"/>
        <v>226200372512</v>
      </c>
      <c r="O399" s="10">
        <f t="shared" si="312"/>
        <v>1311794586</v>
      </c>
      <c r="P399" s="10">
        <f t="shared" si="312"/>
        <v>18635671669</v>
      </c>
      <c r="Q399" s="10">
        <f t="shared" si="312"/>
        <v>226200372512</v>
      </c>
      <c r="R399" s="10">
        <f t="shared" si="312"/>
        <v>0</v>
      </c>
      <c r="S399" s="10">
        <f t="shared" si="312"/>
        <v>18635671669</v>
      </c>
      <c r="T399" s="10">
        <f t="shared" si="312"/>
        <v>226200372512</v>
      </c>
      <c r="U399" s="10">
        <f t="shared" si="312"/>
        <v>18635671669</v>
      </c>
      <c r="V399" s="10">
        <f t="shared" si="312"/>
        <v>226200372512</v>
      </c>
      <c r="W399" s="10">
        <f t="shared" si="312"/>
        <v>0</v>
      </c>
      <c r="X399" s="48">
        <f t="shared" si="312"/>
        <v>1311794586</v>
      </c>
    </row>
    <row r="400" spans="1:24" ht="24.75" customHeight="1">
      <c r="A400" s="46" t="s">
        <v>577</v>
      </c>
      <c r="B400" s="4" t="s">
        <v>7</v>
      </c>
      <c r="C400" s="11">
        <f aca="true" t="shared" si="313" ref="C400:J400">SUM(C18+C67+C108)</f>
        <v>190878281307</v>
      </c>
      <c r="D400" s="11">
        <f t="shared" si="313"/>
        <v>1096224006</v>
      </c>
      <c r="E400" s="11">
        <f t="shared" si="313"/>
        <v>0</v>
      </c>
      <c r="F400" s="11">
        <f t="shared" si="313"/>
        <v>13665573351</v>
      </c>
      <c r="G400" s="11">
        <f t="shared" si="313"/>
        <v>1855971915</v>
      </c>
      <c r="H400" s="11">
        <f t="shared" si="313"/>
        <v>1096224006</v>
      </c>
      <c r="I400" s="11">
        <f t="shared" si="313"/>
        <v>0</v>
      </c>
      <c r="J400" s="11">
        <f t="shared" si="313"/>
        <v>20770626195</v>
      </c>
      <c r="K400" s="11">
        <f>SUM(K18+K67+K108)</f>
        <v>5355971915</v>
      </c>
      <c r="L400" s="9">
        <f t="shared" si="308"/>
        <v>207389159593</v>
      </c>
      <c r="M400" s="11">
        <f>SUM(M18+M67+M108)</f>
        <v>16958094745</v>
      </c>
      <c r="N400" s="11">
        <f>SUM(N18+N67+N108)</f>
        <v>207389159593</v>
      </c>
      <c r="O400" s="9">
        <f>(L400-N400)</f>
        <v>0</v>
      </c>
      <c r="P400" s="11">
        <f>SUM(P18+P67+P108)</f>
        <v>16958094745</v>
      </c>
      <c r="Q400" s="11">
        <f>SUM(Q18+Q67+Q108)</f>
        <v>207389159593</v>
      </c>
      <c r="R400" s="9">
        <f>N400-Q400</f>
        <v>0</v>
      </c>
      <c r="S400" s="11">
        <f>SUM(S18+S67+S108)</f>
        <v>16958094745</v>
      </c>
      <c r="T400" s="11">
        <f>SUM(T18+T67+T108)</f>
        <v>207389159593</v>
      </c>
      <c r="U400" s="11">
        <f>SUM(U18+U67+U108)</f>
        <v>16958094745</v>
      </c>
      <c r="V400" s="11">
        <f>SUM(V18+V67+V108)</f>
        <v>207389159593</v>
      </c>
      <c r="W400" s="9">
        <f>T400-V400</f>
        <v>0</v>
      </c>
      <c r="X400" s="47">
        <f>L400-Q400</f>
        <v>0</v>
      </c>
    </row>
    <row r="401" spans="1:24" ht="24.75" customHeight="1">
      <c r="A401" s="46" t="s">
        <v>578</v>
      </c>
      <c r="B401" s="4" t="s">
        <v>8</v>
      </c>
      <c r="C401" s="14">
        <f aca="true" t="shared" si="314" ref="C401:J401">C68+C109</f>
        <v>15000000000</v>
      </c>
      <c r="D401" s="14">
        <f t="shared" si="314"/>
        <v>0</v>
      </c>
      <c r="E401" s="14">
        <f t="shared" si="314"/>
        <v>0</v>
      </c>
      <c r="F401" s="14">
        <f t="shared" si="314"/>
        <v>1716787204</v>
      </c>
      <c r="G401" s="14">
        <f t="shared" si="314"/>
        <v>0</v>
      </c>
      <c r="H401" s="14">
        <f t="shared" si="314"/>
        <v>0</v>
      </c>
      <c r="I401" s="14">
        <f t="shared" si="314"/>
        <v>0</v>
      </c>
      <c r="J401" s="14">
        <f t="shared" si="314"/>
        <v>1716787204</v>
      </c>
      <c r="K401" s="14">
        <f>K68+K109</f>
        <v>0</v>
      </c>
      <c r="L401" s="9">
        <f t="shared" si="308"/>
        <v>16716787204</v>
      </c>
      <c r="M401" s="14">
        <f>M68+M109</f>
        <v>1402164535</v>
      </c>
      <c r="N401" s="14">
        <f>N68+N109</f>
        <v>15405022135</v>
      </c>
      <c r="O401" s="9">
        <f>(L401-N401)</f>
        <v>1311765069</v>
      </c>
      <c r="P401" s="14">
        <f>P68+P109</f>
        <v>1402164535</v>
      </c>
      <c r="Q401" s="14">
        <f>Q68+Q109</f>
        <v>15405022135</v>
      </c>
      <c r="R401" s="9">
        <f>N401-Q401</f>
        <v>0</v>
      </c>
      <c r="S401" s="14">
        <f>S68+S109</f>
        <v>1402164535</v>
      </c>
      <c r="T401" s="14">
        <f>T68+T109</f>
        <v>15405022135</v>
      </c>
      <c r="U401" s="14">
        <f>U68+U109</f>
        <v>1402164535</v>
      </c>
      <c r="V401" s="14">
        <f>V68+V109</f>
        <v>15405022135</v>
      </c>
      <c r="W401" s="9">
        <f>T401-V401</f>
        <v>0</v>
      </c>
      <c r="X401" s="47">
        <f>L401-Q401</f>
        <v>1311765069</v>
      </c>
    </row>
    <row r="402" spans="1:24" ht="24.75" customHeight="1">
      <c r="A402" s="58" t="s">
        <v>579</v>
      </c>
      <c r="B402" s="4" t="s">
        <v>47</v>
      </c>
      <c r="C402" s="14">
        <f aca="true" t="shared" si="315" ref="C402:J402">SUM(C69+C110)</f>
        <v>3360000000</v>
      </c>
      <c r="D402" s="14">
        <f t="shared" si="315"/>
        <v>0</v>
      </c>
      <c r="E402" s="14">
        <f t="shared" si="315"/>
        <v>0</v>
      </c>
      <c r="F402" s="14">
        <f t="shared" si="315"/>
        <v>0</v>
      </c>
      <c r="G402" s="14">
        <f t="shared" si="315"/>
        <v>27378830</v>
      </c>
      <c r="H402" s="14">
        <f t="shared" si="315"/>
        <v>0</v>
      </c>
      <c r="I402" s="14">
        <f t="shared" si="315"/>
        <v>0</v>
      </c>
      <c r="J402" s="14">
        <f t="shared" si="315"/>
        <v>0</v>
      </c>
      <c r="K402" s="14">
        <f>SUM(K69+K110)</f>
        <v>27378830</v>
      </c>
      <c r="L402" s="9">
        <f aca="true" t="shared" si="316" ref="L402:L422">(C402+H402-I402+J402-K402)</f>
        <v>3332621170</v>
      </c>
      <c r="M402" s="14">
        <f>SUM(M69+M110)</f>
        <v>270919459</v>
      </c>
      <c r="N402" s="14">
        <f>SUM(N69+N110)</f>
        <v>3332621170</v>
      </c>
      <c r="O402" s="9">
        <f>(L402-N402)</f>
        <v>0</v>
      </c>
      <c r="P402" s="14">
        <f>SUM(P69+P110)</f>
        <v>270919459</v>
      </c>
      <c r="Q402" s="14">
        <f>SUM(Q69+Q110)</f>
        <v>3332621170</v>
      </c>
      <c r="R402" s="9">
        <f>N402-Q402</f>
        <v>0</v>
      </c>
      <c r="S402" s="14">
        <f>SUM(S69+S110)</f>
        <v>270919459</v>
      </c>
      <c r="T402" s="14">
        <f>SUM(T69+T110)</f>
        <v>3332621170</v>
      </c>
      <c r="U402" s="14">
        <f>SUM(U69+U110)</f>
        <v>270919459</v>
      </c>
      <c r="V402" s="14">
        <f>SUM(V69+V110)</f>
        <v>3332621170</v>
      </c>
      <c r="W402" s="9">
        <f>T402-V402</f>
        <v>0</v>
      </c>
      <c r="X402" s="47">
        <f>L402-Q402</f>
        <v>0</v>
      </c>
    </row>
    <row r="403" spans="1:24" ht="24.75" customHeight="1">
      <c r="A403" s="46" t="s">
        <v>580</v>
      </c>
      <c r="B403" s="4" t="s">
        <v>8</v>
      </c>
      <c r="C403" s="11">
        <f>SUM(C19)</f>
        <v>85000000</v>
      </c>
      <c r="D403" s="11">
        <f aca="true" t="shared" si="317" ref="D403:J403">SUM(D19+0)</f>
        <v>0</v>
      </c>
      <c r="E403" s="11">
        <f t="shared" si="317"/>
        <v>0</v>
      </c>
      <c r="F403" s="11">
        <f t="shared" si="317"/>
        <v>0</v>
      </c>
      <c r="G403" s="11">
        <f t="shared" si="317"/>
        <v>11400869</v>
      </c>
      <c r="H403" s="11">
        <f t="shared" si="317"/>
        <v>0</v>
      </c>
      <c r="I403" s="11">
        <f t="shared" si="317"/>
        <v>0</v>
      </c>
      <c r="J403" s="11">
        <f t="shared" si="317"/>
        <v>0</v>
      </c>
      <c r="K403" s="11">
        <f>SUM(K19+0)</f>
        <v>11400869</v>
      </c>
      <c r="L403" s="9">
        <f t="shared" si="316"/>
        <v>73599131</v>
      </c>
      <c r="M403" s="11">
        <f>SUM(M19+0)</f>
        <v>4492930</v>
      </c>
      <c r="N403" s="11">
        <f>SUM(N19+0)</f>
        <v>73569614</v>
      </c>
      <c r="O403" s="9">
        <f>(L403-N403)</f>
        <v>29517</v>
      </c>
      <c r="P403" s="11">
        <f>SUM(P19+0)</f>
        <v>4492930</v>
      </c>
      <c r="Q403" s="11">
        <f>SUM(Q19+0)</f>
        <v>73569614</v>
      </c>
      <c r="R403" s="9">
        <f>N403-Q403</f>
        <v>0</v>
      </c>
      <c r="S403" s="11">
        <f>SUM(S19+0)</f>
        <v>4492930</v>
      </c>
      <c r="T403" s="11">
        <f>SUM(T19+0)</f>
        <v>73569614</v>
      </c>
      <c r="U403" s="11">
        <f>SUM(U19+0)</f>
        <v>4492930</v>
      </c>
      <c r="V403" s="11">
        <f>SUM(V19+0)</f>
        <v>73569614</v>
      </c>
      <c r="W403" s="9">
        <f>T403-V403</f>
        <v>0</v>
      </c>
      <c r="X403" s="47">
        <f>L403-Q403</f>
        <v>29517</v>
      </c>
    </row>
    <row r="404" spans="1:24" ht="24.75" customHeight="1">
      <c r="A404" s="44" t="s">
        <v>581</v>
      </c>
      <c r="B404" s="2" t="s">
        <v>9</v>
      </c>
      <c r="C404" s="10">
        <f>C405</f>
        <v>4540000000</v>
      </c>
      <c r="D404" s="10">
        <f aca="true" t="shared" si="318" ref="D404:X404">D405</f>
        <v>0</v>
      </c>
      <c r="E404" s="10">
        <f t="shared" si="318"/>
        <v>0</v>
      </c>
      <c r="F404" s="10">
        <f t="shared" si="318"/>
        <v>240207249</v>
      </c>
      <c r="G404" s="10">
        <f t="shared" si="318"/>
        <v>818985141</v>
      </c>
      <c r="H404" s="10">
        <f t="shared" si="318"/>
        <v>0</v>
      </c>
      <c r="I404" s="10">
        <f t="shared" si="318"/>
        <v>0</v>
      </c>
      <c r="J404" s="10">
        <f t="shared" si="318"/>
        <v>330207249</v>
      </c>
      <c r="K404" s="10">
        <f t="shared" si="318"/>
        <v>1578985141</v>
      </c>
      <c r="L404" s="8">
        <f>(C404+H404-I404+J404-K404)</f>
        <v>3291222108</v>
      </c>
      <c r="M404" s="10">
        <f t="shared" si="318"/>
        <v>373820763</v>
      </c>
      <c r="N404" s="10">
        <f t="shared" si="318"/>
        <v>3291222108</v>
      </c>
      <c r="O404" s="10">
        <f t="shared" si="318"/>
        <v>0</v>
      </c>
      <c r="P404" s="10">
        <f t="shared" si="318"/>
        <v>373820763</v>
      </c>
      <c r="Q404" s="10">
        <f t="shared" si="318"/>
        <v>3291222108</v>
      </c>
      <c r="R404" s="10">
        <f t="shared" si="318"/>
        <v>0</v>
      </c>
      <c r="S404" s="10">
        <f t="shared" si="318"/>
        <v>373820763</v>
      </c>
      <c r="T404" s="10">
        <f t="shared" si="318"/>
        <v>3291222108</v>
      </c>
      <c r="U404" s="10">
        <f t="shared" si="318"/>
        <v>373820763</v>
      </c>
      <c r="V404" s="10">
        <f t="shared" si="318"/>
        <v>3291222108</v>
      </c>
      <c r="W404" s="10">
        <f t="shared" si="318"/>
        <v>0</v>
      </c>
      <c r="X404" s="48">
        <f t="shared" si="318"/>
        <v>0</v>
      </c>
    </row>
    <row r="405" spans="1:24" ht="24.75" customHeight="1">
      <c r="A405" s="46" t="s">
        <v>582</v>
      </c>
      <c r="B405" s="4" t="s">
        <v>10</v>
      </c>
      <c r="C405" s="11">
        <f aca="true" t="shared" si="319" ref="C405:K405">SUM(C21+C71+C112)</f>
        <v>4540000000</v>
      </c>
      <c r="D405" s="11">
        <f t="shared" si="319"/>
        <v>0</v>
      </c>
      <c r="E405" s="11">
        <f t="shared" si="319"/>
        <v>0</v>
      </c>
      <c r="F405" s="11">
        <f t="shared" si="319"/>
        <v>240207249</v>
      </c>
      <c r="G405" s="11">
        <f t="shared" si="319"/>
        <v>818985141</v>
      </c>
      <c r="H405" s="11">
        <f t="shared" si="319"/>
        <v>0</v>
      </c>
      <c r="I405" s="11">
        <f t="shared" si="319"/>
        <v>0</v>
      </c>
      <c r="J405" s="11">
        <f t="shared" si="319"/>
        <v>330207249</v>
      </c>
      <c r="K405" s="11">
        <f t="shared" si="319"/>
        <v>1578985141</v>
      </c>
      <c r="L405" s="9">
        <f t="shared" si="316"/>
        <v>3291222108</v>
      </c>
      <c r="M405" s="11">
        <f>SUM(M21+M71+M112)</f>
        <v>373820763</v>
      </c>
      <c r="N405" s="11">
        <f>SUM(N21+N71+N112)</f>
        <v>3291222108</v>
      </c>
      <c r="O405" s="9">
        <f>(L405-N405)</f>
        <v>0</v>
      </c>
      <c r="P405" s="11">
        <f>SUM(P21+P71+P112)</f>
        <v>373820763</v>
      </c>
      <c r="Q405" s="11">
        <f>SUM(Q21+Q71+Q112)</f>
        <v>3291222108</v>
      </c>
      <c r="R405" s="9">
        <f>N405-Q405</f>
        <v>0</v>
      </c>
      <c r="S405" s="11">
        <f>SUM(S21+S71+S112)</f>
        <v>373820763</v>
      </c>
      <c r="T405" s="11">
        <f>SUM(T21+T71+T112)</f>
        <v>3291222108</v>
      </c>
      <c r="U405" s="11">
        <f>SUM(U21+U71+U112)</f>
        <v>373820763</v>
      </c>
      <c r="V405" s="11">
        <f>SUM(V21+V71+V112)</f>
        <v>3291222108</v>
      </c>
      <c r="W405" s="9">
        <f>T405-V405</f>
        <v>0</v>
      </c>
      <c r="X405" s="47">
        <f>L405-Q405</f>
        <v>0</v>
      </c>
    </row>
    <row r="406" spans="1:24" ht="24.75" customHeight="1">
      <c r="A406" s="44" t="s">
        <v>489</v>
      </c>
      <c r="B406" s="2" t="s">
        <v>224</v>
      </c>
      <c r="C406" s="8">
        <f>C407</f>
        <v>80000000</v>
      </c>
      <c r="D406" s="8">
        <f aca="true" t="shared" si="320" ref="D406:K406">D407</f>
        <v>0</v>
      </c>
      <c r="E406" s="8">
        <f t="shared" si="320"/>
        <v>0</v>
      </c>
      <c r="F406" s="8">
        <f t="shared" si="320"/>
        <v>0</v>
      </c>
      <c r="G406" s="8">
        <f t="shared" si="320"/>
        <v>60417015</v>
      </c>
      <c r="H406" s="8">
        <f t="shared" si="320"/>
        <v>0</v>
      </c>
      <c r="I406" s="8">
        <f t="shared" si="320"/>
        <v>0</v>
      </c>
      <c r="J406" s="8">
        <f t="shared" si="320"/>
        <v>0</v>
      </c>
      <c r="K406" s="8">
        <f t="shared" si="320"/>
        <v>60417015</v>
      </c>
      <c r="L406" s="8">
        <f>(C406+H406-I406+J406-K406)</f>
        <v>19582985</v>
      </c>
      <c r="M406" s="8">
        <f aca="true" t="shared" si="321" ref="M406:X406">M407</f>
        <v>0</v>
      </c>
      <c r="N406" s="8">
        <f t="shared" si="321"/>
        <v>19582985</v>
      </c>
      <c r="O406" s="8">
        <f t="shared" si="321"/>
        <v>0</v>
      </c>
      <c r="P406" s="8">
        <f t="shared" si="321"/>
        <v>0</v>
      </c>
      <c r="Q406" s="8">
        <f t="shared" si="321"/>
        <v>19582985</v>
      </c>
      <c r="R406" s="8">
        <f t="shared" si="321"/>
        <v>0</v>
      </c>
      <c r="S406" s="8">
        <f t="shared" si="321"/>
        <v>0</v>
      </c>
      <c r="T406" s="8">
        <f t="shared" si="321"/>
        <v>19582985</v>
      </c>
      <c r="U406" s="8">
        <f t="shared" si="321"/>
        <v>0</v>
      </c>
      <c r="V406" s="8">
        <f t="shared" si="321"/>
        <v>19582985</v>
      </c>
      <c r="W406" s="8">
        <f t="shared" si="321"/>
        <v>0</v>
      </c>
      <c r="X406" s="45">
        <f t="shared" si="321"/>
        <v>0</v>
      </c>
    </row>
    <row r="407" spans="1:24" ht="24.75" customHeight="1">
      <c r="A407" s="46" t="s">
        <v>583</v>
      </c>
      <c r="B407" s="4" t="s">
        <v>11</v>
      </c>
      <c r="C407" s="11">
        <f aca="true" t="shared" si="322" ref="C407:K407">SUM(C23)</f>
        <v>80000000</v>
      </c>
      <c r="D407" s="11">
        <f t="shared" si="322"/>
        <v>0</v>
      </c>
      <c r="E407" s="11">
        <f t="shared" si="322"/>
        <v>0</v>
      </c>
      <c r="F407" s="11">
        <f t="shared" si="322"/>
        <v>0</v>
      </c>
      <c r="G407" s="11">
        <f t="shared" si="322"/>
        <v>60417015</v>
      </c>
      <c r="H407" s="11">
        <f t="shared" si="322"/>
        <v>0</v>
      </c>
      <c r="I407" s="11">
        <f t="shared" si="322"/>
        <v>0</v>
      </c>
      <c r="J407" s="11">
        <f t="shared" si="322"/>
        <v>0</v>
      </c>
      <c r="K407" s="11">
        <f t="shared" si="322"/>
        <v>60417015</v>
      </c>
      <c r="L407" s="9">
        <f t="shared" si="316"/>
        <v>19582985</v>
      </c>
      <c r="M407" s="11">
        <f>SUM(M23)</f>
        <v>0</v>
      </c>
      <c r="N407" s="11">
        <f>SUM(N23)</f>
        <v>19582985</v>
      </c>
      <c r="O407" s="9">
        <f>(L407-N407)</f>
        <v>0</v>
      </c>
      <c r="P407" s="11">
        <f>SUM(P23)</f>
        <v>0</v>
      </c>
      <c r="Q407" s="11">
        <f>SUM(Q23)</f>
        <v>19582985</v>
      </c>
      <c r="R407" s="9">
        <f>N407-Q407</f>
        <v>0</v>
      </c>
      <c r="S407" s="11">
        <f>SUM(S23)</f>
        <v>0</v>
      </c>
      <c r="T407" s="11">
        <f>SUM(T23)</f>
        <v>19582985</v>
      </c>
      <c r="U407" s="11">
        <f>SUM(U23)</f>
        <v>0</v>
      </c>
      <c r="V407" s="11">
        <f>SUM(V23)</f>
        <v>19582985</v>
      </c>
      <c r="W407" s="9">
        <f>T407-V407</f>
        <v>0</v>
      </c>
      <c r="X407" s="47">
        <f>L407-Q407</f>
        <v>0</v>
      </c>
    </row>
    <row r="408" spans="1:24" ht="24.75" customHeight="1">
      <c r="A408" s="44" t="s">
        <v>584</v>
      </c>
      <c r="B408" s="2" t="s">
        <v>227</v>
      </c>
      <c r="C408" s="8">
        <f>C409</f>
        <v>170000000</v>
      </c>
      <c r="D408" s="8">
        <f aca="true" t="shared" si="323" ref="D408:K408">D409</f>
        <v>0</v>
      </c>
      <c r="E408" s="8">
        <f t="shared" si="323"/>
        <v>0</v>
      </c>
      <c r="F408" s="8">
        <f t="shared" si="323"/>
        <v>0</v>
      </c>
      <c r="G408" s="8">
        <f t="shared" si="323"/>
        <v>81491058</v>
      </c>
      <c r="H408" s="8">
        <f t="shared" si="323"/>
        <v>0</v>
      </c>
      <c r="I408" s="8">
        <f t="shared" si="323"/>
        <v>0</v>
      </c>
      <c r="J408" s="8">
        <f t="shared" si="323"/>
        <v>1200000000</v>
      </c>
      <c r="K408" s="8">
        <f t="shared" si="323"/>
        <v>1221491058</v>
      </c>
      <c r="L408" s="8">
        <f>(C408+H408-I408+J408-K408)</f>
        <v>148508942</v>
      </c>
      <c r="M408" s="8">
        <f aca="true" t="shared" si="324" ref="M408:X408">M409</f>
        <v>8765259</v>
      </c>
      <c r="N408" s="8">
        <f t="shared" si="324"/>
        <v>148508942</v>
      </c>
      <c r="O408" s="8">
        <f t="shared" si="324"/>
        <v>0</v>
      </c>
      <c r="P408" s="8">
        <f t="shared" si="324"/>
        <v>8765259</v>
      </c>
      <c r="Q408" s="8">
        <f t="shared" si="324"/>
        <v>148508942</v>
      </c>
      <c r="R408" s="8">
        <f t="shared" si="324"/>
        <v>0</v>
      </c>
      <c r="S408" s="8">
        <f t="shared" si="324"/>
        <v>8765259</v>
      </c>
      <c r="T408" s="8">
        <f t="shared" si="324"/>
        <v>148508942</v>
      </c>
      <c r="U408" s="8">
        <f t="shared" si="324"/>
        <v>8765259</v>
      </c>
      <c r="V408" s="8">
        <f t="shared" si="324"/>
        <v>148508942</v>
      </c>
      <c r="W408" s="8">
        <f t="shared" si="324"/>
        <v>0</v>
      </c>
      <c r="X408" s="45">
        <f t="shared" si="324"/>
        <v>0</v>
      </c>
    </row>
    <row r="409" spans="1:24" ht="24.75" customHeight="1">
      <c r="A409" s="46" t="s">
        <v>492</v>
      </c>
      <c r="B409" s="4" t="s">
        <v>12</v>
      </c>
      <c r="C409" s="11">
        <f aca="true" t="shared" si="325" ref="C409:K409">SUM(C24)</f>
        <v>170000000</v>
      </c>
      <c r="D409" s="11">
        <f t="shared" si="325"/>
        <v>0</v>
      </c>
      <c r="E409" s="11">
        <f t="shared" si="325"/>
        <v>0</v>
      </c>
      <c r="F409" s="11">
        <f t="shared" si="325"/>
        <v>0</v>
      </c>
      <c r="G409" s="11">
        <f t="shared" si="325"/>
        <v>81491058</v>
      </c>
      <c r="H409" s="11">
        <f t="shared" si="325"/>
        <v>0</v>
      </c>
      <c r="I409" s="11">
        <f t="shared" si="325"/>
        <v>0</v>
      </c>
      <c r="J409" s="11">
        <f t="shared" si="325"/>
        <v>1200000000</v>
      </c>
      <c r="K409" s="11">
        <f t="shared" si="325"/>
        <v>1221491058</v>
      </c>
      <c r="L409" s="9">
        <f t="shared" si="316"/>
        <v>148508942</v>
      </c>
      <c r="M409" s="11">
        <f>SUM(M24)</f>
        <v>8765259</v>
      </c>
      <c r="N409" s="11">
        <f>SUM(N24)</f>
        <v>148508942</v>
      </c>
      <c r="O409" s="9">
        <f>(L409-N409)</f>
        <v>0</v>
      </c>
      <c r="P409" s="11">
        <f>SUM(P24)</f>
        <v>8765259</v>
      </c>
      <c r="Q409" s="11">
        <f>SUM(Q24)</f>
        <v>148508942</v>
      </c>
      <c r="R409" s="9">
        <f>N409-Q409</f>
        <v>0</v>
      </c>
      <c r="S409" s="11">
        <f>SUM(S24)</f>
        <v>8765259</v>
      </c>
      <c r="T409" s="11">
        <f>SUM(T24)</f>
        <v>148508942</v>
      </c>
      <c r="U409" s="11">
        <f>SUM(U24)</f>
        <v>8765259</v>
      </c>
      <c r="V409" s="11">
        <f>SUM(V24)</f>
        <v>148508942</v>
      </c>
      <c r="W409" s="9">
        <f>T409-V409</f>
        <v>0</v>
      </c>
      <c r="X409" s="47">
        <f>L409-Q409</f>
        <v>0</v>
      </c>
    </row>
    <row r="410" spans="1:24" ht="24.75" customHeight="1">
      <c r="A410" s="44" t="s">
        <v>585</v>
      </c>
      <c r="B410" s="2" t="s">
        <v>13</v>
      </c>
      <c r="C410" s="10">
        <f>SUM(C411:C422)</f>
        <v>45720400000</v>
      </c>
      <c r="D410" s="10">
        <f aca="true" t="shared" si="326" ref="D410:X410">SUM(D411:D422)</f>
        <v>0</v>
      </c>
      <c r="E410" s="10">
        <f t="shared" si="326"/>
        <v>0</v>
      </c>
      <c r="F410" s="10">
        <f t="shared" si="326"/>
        <v>6073397818</v>
      </c>
      <c r="G410" s="10">
        <f t="shared" si="326"/>
        <v>3228338751</v>
      </c>
      <c r="H410" s="10">
        <f t="shared" si="326"/>
        <v>0</v>
      </c>
      <c r="I410" s="10">
        <f t="shared" si="326"/>
        <v>0</v>
      </c>
      <c r="J410" s="10">
        <f t="shared" si="326"/>
        <v>13977997818</v>
      </c>
      <c r="K410" s="10">
        <f t="shared" si="326"/>
        <v>12678375814</v>
      </c>
      <c r="L410" s="8">
        <f>(C410+H410-I410+J410-K410)</f>
        <v>47020022004</v>
      </c>
      <c r="M410" s="10">
        <f t="shared" si="326"/>
        <v>20951884837</v>
      </c>
      <c r="N410" s="10">
        <f t="shared" si="326"/>
        <v>47020022004</v>
      </c>
      <c r="O410" s="10">
        <f t="shared" si="326"/>
        <v>0</v>
      </c>
      <c r="P410" s="10">
        <f t="shared" si="326"/>
        <v>20951884837</v>
      </c>
      <c r="Q410" s="10">
        <f t="shared" si="326"/>
        <v>47020022004</v>
      </c>
      <c r="R410" s="10">
        <f t="shared" si="326"/>
        <v>0</v>
      </c>
      <c r="S410" s="10">
        <f t="shared" si="326"/>
        <v>20951884837</v>
      </c>
      <c r="T410" s="10">
        <f t="shared" si="326"/>
        <v>47020022004</v>
      </c>
      <c r="U410" s="10">
        <f t="shared" si="326"/>
        <v>20951884837</v>
      </c>
      <c r="V410" s="10">
        <f t="shared" si="326"/>
        <v>47020022004</v>
      </c>
      <c r="W410" s="10">
        <f t="shared" si="326"/>
        <v>0</v>
      </c>
      <c r="X410" s="48">
        <f t="shared" si="326"/>
        <v>0</v>
      </c>
    </row>
    <row r="411" spans="1:24" ht="24.75" customHeight="1">
      <c r="A411" s="46" t="s">
        <v>586</v>
      </c>
      <c r="B411" s="4" t="s">
        <v>14</v>
      </c>
      <c r="C411" s="11">
        <f aca="true" t="shared" si="327" ref="C411:J411">SUM(C27+C73+C114)</f>
        <v>2180000000</v>
      </c>
      <c r="D411" s="11">
        <f t="shared" si="327"/>
        <v>0</v>
      </c>
      <c r="E411" s="11">
        <f t="shared" si="327"/>
        <v>0</v>
      </c>
      <c r="F411" s="11">
        <f t="shared" si="327"/>
        <v>10422110</v>
      </c>
      <c r="G411" s="11">
        <f t="shared" si="327"/>
        <v>189087768</v>
      </c>
      <c r="H411" s="11">
        <f t="shared" si="327"/>
        <v>0</v>
      </c>
      <c r="I411" s="11">
        <f t="shared" si="327"/>
        <v>0</v>
      </c>
      <c r="J411" s="11">
        <f t="shared" si="327"/>
        <v>60422110</v>
      </c>
      <c r="K411" s="11">
        <f>SUM(K27+K73+K114)</f>
        <v>289087768</v>
      </c>
      <c r="L411" s="9">
        <f t="shared" si="316"/>
        <v>1951334342</v>
      </c>
      <c r="M411" s="11">
        <f>SUM(M27+M73+M114)</f>
        <v>99478963</v>
      </c>
      <c r="N411" s="11">
        <f>SUM(N27+N73+N114)</f>
        <v>1951334342</v>
      </c>
      <c r="O411" s="9">
        <f aca="true" t="shared" si="328" ref="O411:O422">(L411-N411)</f>
        <v>0</v>
      </c>
      <c r="P411" s="11">
        <f>SUM(P27+P73+P114)</f>
        <v>99478963</v>
      </c>
      <c r="Q411" s="11">
        <f>SUM(Q27+Q73+Q114)</f>
        <v>1951334342</v>
      </c>
      <c r="R411" s="9">
        <f aca="true" t="shared" si="329" ref="R411:R422">N411-Q411</f>
        <v>0</v>
      </c>
      <c r="S411" s="11">
        <f aca="true" t="shared" si="330" ref="S411:V412">SUM(S27+S73+S114)</f>
        <v>99478963</v>
      </c>
      <c r="T411" s="11">
        <f t="shared" si="330"/>
        <v>1951334342</v>
      </c>
      <c r="U411" s="11">
        <f t="shared" si="330"/>
        <v>99478963</v>
      </c>
      <c r="V411" s="11">
        <f t="shared" si="330"/>
        <v>1951334342</v>
      </c>
      <c r="W411" s="9">
        <f aca="true" t="shared" si="331" ref="W411:W422">T411-V411</f>
        <v>0</v>
      </c>
      <c r="X411" s="47">
        <f aca="true" t="shared" si="332" ref="X411:X422">L411-Q411</f>
        <v>0</v>
      </c>
    </row>
    <row r="412" spans="1:24" ht="24.75" customHeight="1">
      <c r="A412" s="46" t="s">
        <v>587</v>
      </c>
      <c r="B412" s="4" t="s">
        <v>15</v>
      </c>
      <c r="C412" s="11">
        <f aca="true" t="shared" si="333" ref="C412:J412">SUM(C28+C74+C115)</f>
        <v>1720000000</v>
      </c>
      <c r="D412" s="11">
        <f t="shared" si="333"/>
        <v>0</v>
      </c>
      <c r="E412" s="11">
        <f t="shared" si="333"/>
        <v>0</v>
      </c>
      <c r="F412" s="11">
        <f t="shared" si="333"/>
        <v>0</v>
      </c>
      <c r="G412" s="11">
        <f t="shared" si="333"/>
        <v>225610604</v>
      </c>
      <c r="H412" s="11">
        <f t="shared" si="333"/>
        <v>0</v>
      </c>
      <c r="I412" s="11">
        <f t="shared" si="333"/>
        <v>0</v>
      </c>
      <c r="J412" s="11">
        <f t="shared" si="333"/>
        <v>0</v>
      </c>
      <c r="K412" s="11">
        <f>SUM(K28+K74+K115)</f>
        <v>225610604</v>
      </c>
      <c r="L412" s="9">
        <f t="shared" si="316"/>
        <v>1494389396</v>
      </c>
      <c r="M412" s="11">
        <f>SUM(M28+M74+M115)</f>
        <v>77991800</v>
      </c>
      <c r="N412" s="11">
        <f>SUM(N28+N74+N115)</f>
        <v>1494389396</v>
      </c>
      <c r="O412" s="9">
        <f t="shared" si="328"/>
        <v>0</v>
      </c>
      <c r="P412" s="11">
        <f>SUM(P28+P74+P115)</f>
        <v>77991800</v>
      </c>
      <c r="Q412" s="11">
        <f>SUM(Q28+Q74+Q115)</f>
        <v>1494389396</v>
      </c>
      <c r="R412" s="9">
        <f t="shared" si="329"/>
        <v>0</v>
      </c>
      <c r="S412" s="11">
        <f t="shared" si="330"/>
        <v>77991800</v>
      </c>
      <c r="T412" s="11">
        <f t="shared" si="330"/>
        <v>1494389396</v>
      </c>
      <c r="U412" s="11">
        <f t="shared" si="330"/>
        <v>77991800</v>
      </c>
      <c r="V412" s="11">
        <f t="shared" si="330"/>
        <v>1494389396</v>
      </c>
      <c r="W412" s="9">
        <f t="shared" si="331"/>
        <v>0</v>
      </c>
      <c r="X412" s="47">
        <f t="shared" si="332"/>
        <v>0</v>
      </c>
    </row>
    <row r="413" spans="1:24" ht="24.75" customHeight="1">
      <c r="A413" s="46" t="s">
        <v>588</v>
      </c>
      <c r="B413" s="4" t="s">
        <v>16</v>
      </c>
      <c r="C413" s="11">
        <f aca="true" t="shared" si="334" ref="C413:J413">SUM(C29)</f>
        <v>710000000</v>
      </c>
      <c r="D413" s="11">
        <f t="shared" si="334"/>
        <v>0</v>
      </c>
      <c r="E413" s="11">
        <f t="shared" si="334"/>
        <v>0</v>
      </c>
      <c r="F413" s="11">
        <f t="shared" si="334"/>
        <v>0</v>
      </c>
      <c r="G413" s="11">
        <f t="shared" si="334"/>
        <v>77533274</v>
      </c>
      <c r="H413" s="11">
        <f t="shared" si="334"/>
        <v>0</v>
      </c>
      <c r="I413" s="11">
        <f t="shared" si="334"/>
        <v>0</v>
      </c>
      <c r="J413" s="11">
        <f t="shared" si="334"/>
        <v>100000000</v>
      </c>
      <c r="K413" s="11">
        <f>SUM(K29)</f>
        <v>77533274</v>
      </c>
      <c r="L413" s="9">
        <f t="shared" si="316"/>
        <v>732466726</v>
      </c>
      <c r="M413" s="11">
        <f>SUM(M29)</f>
        <v>45214535</v>
      </c>
      <c r="N413" s="11">
        <f>SUM(N29)</f>
        <v>732466726</v>
      </c>
      <c r="O413" s="9">
        <f t="shared" si="328"/>
        <v>0</v>
      </c>
      <c r="P413" s="11">
        <f>SUM(P29)</f>
        <v>45214535</v>
      </c>
      <c r="Q413" s="11">
        <f>SUM(Q29)</f>
        <v>732466726</v>
      </c>
      <c r="R413" s="9">
        <f t="shared" si="329"/>
        <v>0</v>
      </c>
      <c r="S413" s="11">
        <f aca="true" t="shared" si="335" ref="S413:V414">SUM(S29)</f>
        <v>45214535</v>
      </c>
      <c r="T413" s="11">
        <f t="shared" si="335"/>
        <v>732466726</v>
      </c>
      <c r="U413" s="11">
        <f t="shared" si="335"/>
        <v>45214535</v>
      </c>
      <c r="V413" s="11">
        <f t="shared" si="335"/>
        <v>732466726</v>
      </c>
      <c r="W413" s="9">
        <f t="shared" si="331"/>
        <v>0</v>
      </c>
      <c r="X413" s="47">
        <f t="shared" si="332"/>
        <v>0</v>
      </c>
    </row>
    <row r="414" spans="1:24" ht="24.75" customHeight="1">
      <c r="A414" s="46" t="s">
        <v>589</v>
      </c>
      <c r="B414" s="4" t="s">
        <v>17</v>
      </c>
      <c r="C414" s="11">
        <f aca="true" t="shared" si="336" ref="C414:J414">SUM(C30)</f>
        <v>850000000</v>
      </c>
      <c r="D414" s="11">
        <f t="shared" si="336"/>
        <v>0</v>
      </c>
      <c r="E414" s="11">
        <f t="shared" si="336"/>
        <v>0</v>
      </c>
      <c r="F414" s="11">
        <f t="shared" si="336"/>
        <v>0</v>
      </c>
      <c r="G414" s="11">
        <f t="shared" si="336"/>
        <v>109581367</v>
      </c>
      <c r="H414" s="11">
        <f t="shared" si="336"/>
        <v>0</v>
      </c>
      <c r="I414" s="11">
        <f t="shared" si="336"/>
        <v>0</v>
      </c>
      <c r="J414" s="11">
        <f t="shared" si="336"/>
        <v>100000000</v>
      </c>
      <c r="K414" s="11">
        <f>SUM(K30)</f>
        <v>109581367</v>
      </c>
      <c r="L414" s="9">
        <f t="shared" si="316"/>
        <v>840418633</v>
      </c>
      <c r="M414" s="11">
        <f>SUM(M30)</f>
        <v>48014</v>
      </c>
      <c r="N414" s="11">
        <f>SUM(N30)</f>
        <v>840418633</v>
      </c>
      <c r="O414" s="9">
        <f t="shared" si="328"/>
        <v>0</v>
      </c>
      <c r="P414" s="11">
        <f>SUM(P30)</f>
        <v>48014</v>
      </c>
      <c r="Q414" s="11">
        <f>SUM(Q30)</f>
        <v>840418633</v>
      </c>
      <c r="R414" s="9">
        <f t="shared" si="329"/>
        <v>0</v>
      </c>
      <c r="S414" s="11">
        <f t="shared" si="335"/>
        <v>48014</v>
      </c>
      <c r="T414" s="11">
        <f t="shared" si="335"/>
        <v>840418633</v>
      </c>
      <c r="U414" s="11">
        <f t="shared" si="335"/>
        <v>48014</v>
      </c>
      <c r="V414" s="11">
        <f t="shared" si="335"/>
        <v>840418633</v>
      </c>
      <c r="W414" s="9">
        <f t="shared" si="331"/>
        <v>0</v>
      </c>
      <c r="X414" s="47">
        <f t="shared" si="332"/>
        <v>0</v>
      </c>
    </row>
    <row r="415" spans="1:24" ht="24.75" customHeight="1">
      <c r="A415" s="46" t="s">
        <v>590</v>
      </c>
      <c r="B415" s="4" t="s">
        <v>18</v>
      </c>
      <c r="C415" s="11">
        <f aca="true" t="shared" si="337" ref="C415:J415">SUM(C31+C75+C116)</f>
        <v>9370000000</v>
      </c>
      <c r="D415" s="11">
        <f t="shared" si="337"/>
        <v>0</v>
      </c>
      <c r="E415" s="11">
        <f t="shared" si="337"/>
        <v>0</v>
      </c>
      <c r="F415" s="11">
        <f t="shared" si="337"/>
        <v>0</v>
      </c>
      <c r="G415" s="11">
        <f t="shared" si="337"/>
        <v>430006549</v>
      </c>
      <c r="H415" s="11">
        <f t="shared" si="337"/>
        <v>0</v>
      </c>
      <c r="I415" s="11">
        <f t="shared" si="337"/>
        <v>0</v>
      </c>
      <c r="J415" s="11">
        <f t="shared" si="337"/>
        <v>3400000000</v>
      </c>
      <c r="K415" s="11">
        <f>SUM(K31+K75+K116)</f>
        <v>3230006549</v>
      </c>
      <c r="L415" s="9">
        <f t="shared" si="316"/>
        <v>9539993451</v>
      </c>
      <c r="M415" s="11">
        <f>SUM(M31+M75+M116)</f>
        <v>83117700</v>
      </c>
      <c r="N415" s="11">
        <f>SUM(N31+N75+N116)</f>
        <v>9539993451</v>
      </c>
      <c r="O415" s="9">
        <f t="shared" si="328"/>
        <v>0</v>
      </c>
      <c r="P415" s="11">
        <f>SUM(P31+P75+P116)</f>
        <v>83117700</v>
      </c>
      <c r="Q415" s="11">
        <f>SUM(Q31+Q75+Q116)</f>
        <v>9539993451</v>
      </c>
      <c r="R415" s="9">
        <f t="shared" si="329"/>
        <v>0</v>
      </c>
      <c r="S415" s="11">
        <f aca="true" t="shared" si="338" ref="S415:V416">SUM(S31+S75+S116)</f>
        <v>83117700</v>
      </c>
      <c r="T415" s="11">
        <f t="shared" si="338"/>
        <v>9539993451</v>
      </c>
      <c r="U415" s="11">
        <f t="shared" si="338"/>
        <v>83117700</v>
      </c>
      <c r="V415" s="11">
        <f t="shared" si="338"/>
        <v>9539993451</v>
      </c>
      <c r="W415" s="9">
        <f t="shared" si="331"/>
        <v>0</v>
      </c>
      <c r="X415" s="47">
        <f t="shared" si="332"/>
        <v>0</v>
      </c>
    </row>
    <row r="416" spans="1:24" ht="24.75" customHeight="1">
      <c r="A416" s="46" t="s">
        <v>591</v>
      </c>
      <c r="B416" s="4" t="s">
        <v>19</v>
      </c>
      <c r="C416" s="11">
        <f aca="true" t="shared" si="339" ref="C416:J416">SUM(C32+C76+C117)</f>
        <v>20290000000</v>
      </c>
      <c r="D416" s="11">
        <f t="shared" si="339"/>
        <v>0</v>
      </c>
      <c r="E416" s="11">
        <f t="shared" si="339"/>
        <v>0</v>
      </c>
      <c r="F416" s="11">
        <f t="shared" si="339"/>
        <v>6046178344</v>
      </c>
      <c r="G416" s="11">
        <f t="shared" si="339"/>
        <v>258781030</v>
      </c>
      <c r="H416" s="11">
        <f t="shared" si="339"/>
        <v>0</v>
      </c>
      <c r="I416" s="11">
        <f t="shared" si="339"/>
        <v>0</v>
      </c>
      <c r="J416" s="11">
        <f t="shared" si="339"/>
        <v>6046178344</v>
      </c>
      <c r="K416" s="11">
        <f>SUM(K32+K76+K117)</f>
        <v>6119218093</v>
      </c>
      <c r="L416" s="11">
        <f>SUM(L32+L76+L117)</f>
        <v>20216960251</v>
      </c>
      <c r="M416" s="11">
        <f>SUM(M32+M76+M117)</f>
        <v>20049806704</v>
      </c>
      <c r="N416" s="11">
        <f>SUM(N32+N76+N117)</f>
        <v>20216960251</v>
      </c>
      <c r="O416" s="9">
        <f t="shared" si="328"/>
        <v>0</v>
      </c>
      <c r="P416" s="11">
        <f>SUM(P32+P76+P117)</f>
        <v>20049806704</v>
      </c>
      <c r="Q416" s="11">
        <f>SUM(Q32+Q76+Q117)</f>
        <v>20216960251</v>
      </c>
      <c r="R416" s="9">
        <f t="shared" si="329"/>
        <v>0</v>
      </c>
      <c r="S416" s="11">
        <f t="shared" si="338"/>
        <v>20049806704</v>
      </c>
      <c r="T416" s="11">
        <f t="shared" si="338"/>
        <v>20216960251</v>
      </c>
      <c r="U416" s="11">
        <f t="shared" si="338"/>
        <v>20049806704</v>
      </c>
      <c r="V416" s="11">
        <f t="shared" si="338"/>
        <v>20216960251</v>
      </c>
      <c r="W416" s="11">
        <f>SUM(W32+W76+W117)</f>
        <v>0</v>
      </c>
      <c r="X416" s="59">
        <f>SUM(X32+X76+X117)</f>
        <v>0</v>
      </c>
    </row>
    <row r="417" spans="1:24" ht="24.75" customHeight="1">
      <c r="A417" s="58" t="s">
        <v>592</v>
      </c>
      <c r="B417" s="4" t="s">
        <v>20</v>
      </c>
      <c r="C417" s="14">
        <f aca="true" t="shared" si="340" ref="C417:J417">SUM(C33)</f>
        <v>5000000</v>
      </c>
      <c r="D417" s="14">
        <f t="shared" si="340"/>
        <v>0</v>
      </c>
      <c r="E417" s="14">
        <f t="shared" si="340"/>
        <v>0</v>
      </c>
      <c r="F417" s="14">
        <f t="shared" si="340"/>
        <v>0</v>
      </c>
      <c r="G417" s="14">
        <f t="shared" si="340"/>
        <v>5000000</v>
      </c>
      <c r="H417" s="14">
        <f t="shared" si="340"/>
        <v>0</v>
      </c>
      <c r="I417" s="14">
        <f t="shared" si="340"/>
        <v>0</v>
      </c>
      <c r="J417" s="14">
        <f t="shared" si="340"/>
        <v>0</v>
      </c>
      <c r="K417" s="14">
        <f>SUM(K33)</f>
        <v>5000000</v>
      </c>
      <c r="L417" s="9">
        <f t="shared" si="316"/>
        <v>0</v>
      </c>
      <c r="M417" s="14">
        <f>SUM(M33)</f>
        <v>0</v>
      </c>
      <c r="N417" s="14">
        <f>SUM(N33)</f>
        <v>0</v>
      </c>
      <c r="O417" s="9">
        <f t="shared" si="328"/>
        <v>0</v>
      </c>
      <c r="P417" s="14">
        <f>SUM(P33)</f>
        <v>0</v>
      </c>
      <c r="Q417" s="14">
        <f>SUM(Q33)</f>
        <v>0</v>
      </c>
      <c r="R417" s="9">
        <f t="shared" si="329"/>
        <v>0</v>
      </c>
      <c r="S417" s="14">
        <f aca="true" t="shared" si="341" ref="S417:V418">SUM(S33)</f>
        <v>0</v>
      </c>
      <c r="T417" s="14">
        <f t="shared" si="341"/>
        <v>0</v>
      </c>
      <c r="U417" s="14">
        <f t="shared" si="341"/>
        <v>0</v>
      </c>
      <c r="V417" s="14">
        <f t="shared" si="341"/>
        <v>0</v>
      </c>
      <c r="W417" s="9">
        <f t="shared" si="331"/>
        <v>0</v>
      </c>
      <c r="X417" s="47">
        <f t="shared" si="332"/>
        <v>0</v>
      </c>
    </row>
    <row r="418" spans="1:24" ht="24.75" customHeight="1">
      <c r="A418" s="46" t="s">
        <v>593</v>
      </c>
      <c r="B418" s="4" t="s">
        <v>21</v>
      </c>
      <c r="C418" s="11">
        <f aca="true" t="shared" si="342" ref="C418:J418">SUM(C34)</f>
        <v>100000000</v>
      </c>
      <c r="D418" s="11">
        <f t="shared" si="342"/>
        <v>0</v>
      </c>
      <c r="E418" s="11">
        <f t="shared" si="342"/>
        <v>0</v>
      </c>
      <c r="F418" s="11">
        <f t="shared" si="342"/>
        <v>0</v>
      </c>
      <c r="G418" s="11">
        <f t="shared" si="342"/>
        <v>41183721</v>
      </c>
      <c r="H418" s="11">
        <f t="shared" si="342"/>
        <v>0</v>
      </c>
      <c r="I418" s="11">
        <f t="shared" si="342"/>
        <v>0</v>
      </c>
      <c r="J418" s="11">
        <f t="shared" si="342"/>
        <v>40000000</v>
      </c>
      <c r="K418" s="11">
        <f>SUM(K34)</f>
        <v>41183721</v>
      </c>
      <c r="L418" s="9">
        <f t="shared" si="316"/>
        <v>98816279</v>
      </c>
      <c r="M418" s="11">
        <f>SUM(M34)</f>
        <v>7953775</v>
      </c>
      <c r="N418" s="11">
        <f>SUM(N34)</f>
        <v>98816279</v>
      </c>
      <c r="O418" s="9">
        <f t="shared" si="328"/>
        <v>0</v>
      </c>
      <c r="P418" s="11">
        <f>SUM(P34)</f>
        <v>7953775</v>
      </c>
      <c r="Q418" s="11">
        <f>SUM(Q34)</f>
        <v>98816279</v>
      </c>
      <c r="R418" s="9">
        <f t="shared" si="329"/>
        <v>0</v>
      </c>
      <c r="S418" s="11">
        <f t="shared" si="341"/>
        <v>7953775</v>
      </c>
      <c r="T418" s="11">
        <f t="shared" si="341"/>
        <v>98816279</v>
      </c>
      <c r="U418" s="11">
        <f t="shared" si="341"/>
        <v>7953775</v>
      </c>
      <c r="V418" s="11">
        <f t="shared" si="341"/>
        <v>98816279</v>
      </c>
      <c r="W418" s="9">
        <f t="shared" si="331"/>
        <v>0</v>
      </c>
      <c r="X418" s="47">
        <f t="shared" si="332"/>
        <v>0</v>
      </c>
    </row>
    <row r="419" spans="1:24" ht="24.75" customHeight="1">
      <c r="A419" s="58" t="s">
        <v>594</v>
      </c>
      <c r="B419" s="4" t="s">
        <v>48</v>
      </c>
      <c r="C419" s="14">
        <f aca="true" t="shared" si="343" ref="C419:J419">SUM(C77+C118)</f>
        <v>400000</v>
      </c>
      <c r="D419" s="14">
        <f t="shared" si="343"/>
        <v>0</v>
      </c>
      <c r="E419" s="14">
        <f t="shared" si="343"/>
        <v>0</v>
      </c>
      <c r="F419" s="14">
        <f t="shared" si="343"/>
        <v>0</v>
      </c>
      <c r="G419" s="14">
        <f t="shared" si="343"/>
        <v>66403541</v>
      </c>
      <c r="H419" s="14">
        <f t="shared" si="343"/>
        <v>0</v>
      </c>
      <c r="I419" s="14">
        <f t="shared" si="343"/>
        <v>0</v>
      </c>
      <c r="J419" s="14">
        <f t="shared" si="343"/>
        <v>689600000</v>
      </c>
      <c r="K419" s="14">
        <f>SUM(K77+K118)</f>
        <v>66403541</v>
      </c>
      <c r="L419" s="9">
        <f t="shared" si="316"/>
        <v>623596459</v>
      </c>
      <c r="M419" s="14">
        <f>SUM(M77+M118)</f>
        <v>28080911</v>
      </c>
      <c r="N419" s="14">
        <f>SUM(N77+N118)</f>
        <v>623596459</v>
      </c>
      <c r="O419" s="9">
        <f t="shared" si="328"/>
        <v>0</v>
      </c>
      <c r="P419" s="14">
        <f>SUM(P77+P118)</f>
        <v>28080911</v>
      </c>
      <c r="Q419" s="14">
        <f>SUM(Q77+Q118)</f>
        <v>623596459</v>
      </c>
      <c r="R419" s="9">
        <f t="shared" si="329"/>
        <v>0</v>
      </c>
      <c r="S419" s="14">
        <f aca="true" t="shared" si="344" ref="S419:V420">SUM(S77+S118)</f>
        <v>28080911</v>
      </c>
      <c r="T419" s="14">
        <f t="shared" si="344"/>
        <v>623596459</v>
      </c>
      <c r="U419" s="14">
        <f t="shared" si="344"/>
        <v>28080911</v>
      </c>
      <c r="V419" s="14">
        <f t="shared" si="344"/>
        <v>623596459</v>
      </c>
      <c r="W419" s="9">
        <f t="shared" si="331"/>
        <v>0</v>
      </c>
      <c r="X419" s="47">
        <f t="shared" si="332"/>
        <v>0</v>
      </c>
    </row>
    <row r="420" spans="1:24" ht="24.75" customHeight="1">
      <c r="A420" s="58" t="s">
        <v>595</v>
      </c>
      <c r="B420" s="4" t="s">
        <v>49</v>
      </c>
      <c r="C420" s="14">
        <f aca="true" t="shared" si="345" ref="C420:J420">SUM(C78+C119)</f>
        <v>690000000</v>
      </c>
      <c r="D420" s="14">
        <f t="shared" si="345"/>
        <v>0</v>
      </c>
      <c r="E420" s="14">
        <f t="shared" si="345"/>
        <v>0</v>
      </c>
      <c r="F420" s="14">
        <f t="shared" si="345"/>
        <v>0</v>
      </c>
      <c r="G420" s="14">
        <f t="shared" si="345"/>
        <v>216196</v>
      </c>
      <c r="H420" s="14">
        <f t="shared" si="345"/>
        <v>0</v>
      </c>
      <c r="I420" s="14">
        <f t="shared" si="345"/>
        <v>0</v>
      </c>
      <c r="J420" s="14">
        <f t="shared" si="345"/>
        <v>0</v>
      </c>
      <c r="K420" s="14">
        <f>SUM(K78+K119)</f>
        <v>689816196</v>
      </c>
      <c r="L420" s="9">
        <f t="shared" si="316"/>
        <v>183804</v>
      </c>
      <c r="M420" s="14">
        <f>SUM(M78+M119)</f>
        <v>7891</v>
      </c>
      <c r="N420" s="14">
        <f>SUM(N78+N119)</f>
        <v>183804</v>
      </c>
      <c r="O420" s="9">
        <f t="shared" si="328"/>
        <v>0</v>
      </c>
      <c r="P420" s="14">
        <f>SUM(P78+P119)</f>
        <v>7891</v>
      </c>
      <c r="Q420" s="14">
        <f>SUM(Q78+Q119)</f>
        <v>183804</v>
      </c>
      <c r="R420" s="9">
        <f t="shared" si="329"/>
        <v>0</v>
      </c>
      <c r="S420" s="14">
        <f t="shared" si="344"/>
        <v>7891</v>
      </c>
      <c r="T420" s="14">
        <f t="shared" si="344"/>
        <v>183804</v>
      </c>
      <c r="U420" s="14">
        <f t="shared" si="344"/>
        <v>7891</v>
      </c>
      <c r="V420" s="14">
        <f t="shared" si="344"/>
        <v>183804</v>
      </c>
      <c r="W420" s="9">
        <f t="shared" si="331"/>
        <v>0</v>
      </c>
      <c r="X420" s="47">
        <f t="shared" si="332"/>
        <v>0</v>
      </c>
    </row>
    <row r="421" spans="1:24" ht="24.75" customHeight="1">
      <c r="A421" s="58" t="s">
        <v>596</v>
      </c>
      <c r="B421" s="4" t="s">
        <v>50</v>
      </c>
      <c r="C421" s="14">
        <f aca="true" t="shared" si="346" ref="C421:J421">SUM(C35+C79+C120)</f>
        <v>45000000</v>
      </c>
      <c r="D421" s="14">
        <f t="shared" si="346"/>
        <v>0</v>
      </c>
      <c r="E421" s="14">
        <f t="shared" si="346"/>
        <v>0</v>
      </c>
      <c r="F421" s="14">
        <f t="shared" si="346"/>
        <v>0</v>
      </c>
      <c r="G421" s="14">
        <f t="shared" si="346"/>
        <v>45000000</v>
      </c>
      <c r="H421" s="14">
        <f t="shared" si="346"/>
        <v>0</v>
      </c>
      <c r="I421" s="14">
        <f t="shared" si="346"/>
        <v>0</v>
      </c>
      <c r="J421" s="14">
        <f t="shared" si="346"/>
        <v>0</v>
      </c>
      <c r="K421" s="14">
        <f>SUM(K35+K79+K120)</f>
        <v>45000000</v>
      </c>
      <c r="L421" s="9">
        <f t="shared" si="316"/>
        <v>0</v>
      </c>
      <c r="M421" s="14">
        <f>SUM(M35+M79+M120)</f>
        <v>0</v>
      </c>
      <c r="N421" s="14">
        <f>SUM(N35+N79+N120)</f>
        <v>0</v>
      </c>
      <c r="O421" s="9">
        <f t="shared" si="328"/>
        <v>0</v>
      </c>
      <c r="P421" s="14">
        <f>SUM(P35+P79+P120)</f>
        <v>0</v>
      </c>
      <c r="Q421" s="14">
        <f>SUM(Q35+Q79+Q120)</f>
        <v>0</v>
      </c>
      <c r="R421" s="9">
        <f t="shared" si="329"/>
        <v>0</v>
      </c>
      <c r="S421" s="14">
        <f>SUM(S35+S79+S120)</f>
        <v>0</v>
      </c>
      <c r="T421" s="14">
        <f>SUM(T35+T79+T120)</f>
        <v>0</v>
      </c>
      <c r="U421" s="14">
        <f>SUM(U35+U79+U120)</f>
        <v>0</v>
      </c>
      <c r="V421" s="14">
        <f>SUM(V35+V79+V120)</f>
        <v>0</v>
      </c>
      <c r="W421" s="9">
        <f t="shared" si="331"/>
        <v>0</v>
      </c>
      <c r="X421" s="47">
        <f t="shared" si="332"/>
        <v>0</v>
      </c>
    </row>
    <row r="422" spans="1:24" ht="24.75" customHeight="1">
      <c r="A422" s="58" t="s">
        <v>597</v>
      </c>
      <c r="B422" s="4" t="s">
        <v>102</v>
      </c>
      <c r="C422" s="14">
        <f aca="true" t="shared" si="347" ref="C422:J422">SUM(C80+C121)</f>
        <v>9760000000</v>
      </c>
      <c r="D422" s="14">
        <f t="shared" si="347"/>
        <v>0</v>
      </c>
      <c r="E422" s="14">
        <f t="shared" si="347"/>
        <v>0</v>
      </c>
      <c r="F422" s="14">
        <f t="shared" si="347"/>
        <v>16797364</v>
      </c>
      <c r="G422" s="14">
        <f t="shared" si="347"/>
        <v>1779934701</v>
      </c>
      <c r="H422" s="14">
        <f t="shared" si="347"/>
        <v>0</v>
      </c>
      <c r="I422" s="14">
        <f t="shared" si="347"/>
        <v>0</v>
      </c>
      <c r="J422" s="14">
        <f t="shared" si="347"/>
        <v>3541797364</v>
      </c>
      <c r="K422" s="14">
        <f>SUM(K80+K121)</f>
        <v>1779934701</v>
      </c>
      <c r="L422" s="9">
        <f t="shared" si="316"/>
        <v>11521862663</v>
      </c>
      <c r="M422" s="14">
        <f>SUM(M80+M121)</f>
        <v>560184544</v>
      </c>
      <c r="N422" s="14">
        <f>SUM(N80+N121)</f>
        <v>11521862663</v>
      </c>
      <c r="O422" s="9">
        <f t="shared" si="328"/>
        <v>0</v>
      </c>
      <c r="P422" s="14">
        <f>SUM(P80+P121)</f>
        <v>560184544</v>
      </c>
      <c r="Q422" s="14">
        <f>SUM(Q80+Q121)</f>
        <v>11521862663</v>
      </c>
      <c r="R422" s="9">
        <f t="shared" si="329"/>
        <v>0</v>
      </c>
      <c r="S422" s="14">
        <f>SUM(S80+S121)</f>
        <v>560184544</v>
      </c>
      <c r="T422" s="14">
        <f>SUM(T80+T121)</f>
        <v>11521862663</v>
      </c>
      <c r="U422" s="14">
        <f>SUM(U80+U121)</f>
        <v>560184544</v>
      </c>
      <c r="V422" s="14">
        <f>SUM(V80+V121)</f>
        <v>11521862663</v>
      </c>
      <c r="W422" s="9">
        <f t="shared" si="331"/>
        <v>0</v>
      </c>
      <c r="X422" s="47">
        <f t="shared" si="332"/>
        <v>0</v>
      </c>
    </row>
    <row r="423" spans="1:24" ht="24.75" customHeight="1">
      <c r="A423" s="44" t="s">
        <v>598</v>
      </c>
      <c r="B423" s="2" t="s">
        <v>22</v>
      </c>
      <c r="C423" s="10">
        <f aca="true" t="shared" si="348" ref="C423:K423">SUM(C424+C428)</f>
        <v>66105000000</v>
      </c>
      <c r="D423" s="10">
        <f t="shared" si="348"/>
        <v>1441019428</v>
      </c>
      <c r="E423" s="10">
        <f t="shared" si="348"/>
        <v>0</v>
      </c>
      <c r="F423" s="10">
        <f t="shared" si="348"/>
        <v>730680819</v>
      </c>
      <c r="G423" s="10">
        <f t="shared" si="348"/>
        <v>512727968</v>
      </c>
      <c r="H423" s="10">
        <f t="shared" si="348"/>
        <v>1441019428</v>
      </c>
      <c r="I423" s="10">
        <f t="shared" si="348"/>
        <v>0</v>
      </c>
      <c r="J423" s="10">
        <f t="shared" si="348"/>
        <v>730680819</v>
      </c>
      <c r="K423" s="10">
        <f t="shared" si="348"/>
        <v>512727968</v>
      </c>
      <c r="L423" s="8">
        <f aca="true" t="shared" si="349" ref="L423:L428">(C423+H423-I423+J423-K423)</f>
        <v>67763972279</v>
      </c>
      <c r="M423" s="10">
        <f aca="true" t="shared" si="350" ref="M423:X423">SUM(M424+M428)</f>
        <v>7014210478</v>
      </c>
      <c r="N423" s="10">
        <f t="shared" si="350"/>
        <v>67642373857</v>
      </c>
      <c r="O423" s="10">
        <f t="shared" si="350"/>
        <v>121598422</v>
      </c>
      <c r="P423" s="10">
        <f t="shared" si="350"/>
        <v>7014210478</v>
      </c>
      <c r="Q423" s="10">
        <f t="shared" si="350"/>
        <v>67642373857</v>
      </c>
      <c r="R423" s="10">
        <f t="shared" si="350"/>
        <v>0</v>
      </c>
      <c r="S423" s="10">
        <f t="shared" si="350"/>
        <v>7009568078</v>
      </c>
      <c r="T423" s="10">
        <f t="shared" si="350"/>
        <v>67637731457</v>
      </c>
      <c r="U423" s="10">
        <f t="shared" si="350"/>
        <v>8050434119</v>
      </c>
      <c r="V423" s="10">
        <f t="shared" si="350"/>
        <v>65403334585</v>
      </c>
      <c r="W423" s="10">
        <f t="shared" si="350"/>
        <v>2234396872</v>
      </c>
      <c r="X423" s="48">
        <f t="shared" si="350"/>
        <v>121598422</v>
      </c>
    </row>
    <row r="424" spans="1:24" ht="24.75" customHeight="1">
      <c r="A424" s="44" t="s">
        <v>599</v>
      </c>
      <c r="B424" s="2" t="s">
        <v>23</v>
      </c>
      <c r="C424" s="10">
        <f aca="true" t="shared" si="351" ref="C424:K424">SUM(C425:C427)</f>
        <v>12170000000</v>
      </c>
      <c r="D424" s="10">
        <f t="shared" si="351"/>
        <v>0</v>
      </c>
      <c r="E424" s="10">
        <f t="shared" si="351"/>
        <v>0</v>
      </c>
      <c r="F424" s="10">
        <f t="shared" si="351"/>
        <v>259564760</v>
      </c>
      <c r="G424" s="10">
        <f t="shared" si="351"/>
        <v>154548392</v>
      </c>
      <c r="H424" s="10">
        <f t="shared" si="351"/>
        <v>0</v>
      </c>
      <c r="I424" s="10">
        <f t="shared" si="351"/>
        <v>0</v>
      </c>
      <c r="J424" s="10">
        <f t="shared" si="351"/>
        <v>259564760</v>
      </c>
      <c r="K424" s="10">
        <f t="shared" si="351"/>
        <v>154548392</v>
      </c>
      <c r="L424" s="8">
        <f t="shared" si="349"/>
        <v>12275016368</v>
      </c>
      <c r="M424" s="10">
        <f aca="true" t="shared" si="352" ref="M424:X424">SUM(M425:M427)</f>
        <v>998675260</v>
      </c>
      <c r="N424" s="10">
        <f t="shared" si="352"/>
        <v>12275016368</v>
      </c>
      <c r="O424" s="10">
        <f t="shared" si="352"/>
        <v>0</v>
      </c>
      <c r="P424" s="10">
        <f t="shared" si="352"/>
        <v>998675260</v>
      </c>
      <c r="Q424" s="10">
        <f t="shared" si="352"/>
        <v>12275016368</v>
      </c>
      <c r="R424" s="10">
        <f t="shared" si="352"/>
        <v>0</v>
      </c>
      <c r="S424" s="10">
        <f t="shared" si="352"/>
        <v>996609060</v>
      </c>
      <c r="T424" s="10">
        <f t="shared" si="352"/>
        <v>12272950168</v>
      </c>
      <c r="U424" s="10">
        <f t="shared" si="352"/>
        <v>1366030900</v>
      </c>
      <c r="V424" s="10">
        <f t="shared" si="352"/>
        <v>11276341108</v>
      </c>
      <c r="W424" s="10">
        <f t="shared" si="352"/>
        <v>996609060</v>
      </c>
      <c r="X424" s="48">
        <f t="shared" si="352"/>
        <v>0</v>
      </c>
    </row>
    <row r="425" spans="1:24" ht="24.75" customHeight="1">
      <c r="A425" s="46" t="s">
        <v>600</v>
      </c>
      <c r="B425" s="4" t="s">
        <v>24</v>
      </c>
      <c r="C425" s="11">
        <f aca="true" t="shared" si="353" ref="C425:J425">SUM(C38+C83+C124)</f>
        <v>10060000000</v>
      </c>
      <c r="D425" s="11">
        <f t="shared" si="353"/>
        <v>0</v>
      </c>
      <c r="E425" s="11">
        <f t="shared" si="353"/>
        <v>0</v>
      </c>
      <c r="F425" s="11">
        <f t="shared" si="353"/>
        <v>248849160</v>
      </c>
      <c r="G425" s="11">
        <f t="shared" si="353"/>
        <v>37893300</v>
      </c>
      <c r="H425" s="11">
        <f t="shared" si="353"/>
        <v>0</v>
      </c>
      <c r="I425" s="11">
        <f t="shared" si="353"/>
        <v>0</v>
      </c>
      <c r="J425" s="11">
        <f t="shared" si="353"/>
        <v>248849160</v>
      </c>
      <c r="K425" s="11">
        <f>SUM(K38+K83+K124)</f>
        <v>37893300</v>
      </c>
      <c r="L425" s="9">
        <f t="shared" si="349"/>
        <v>10270955860</v>
      </c>
      <c r="M425" s="11">
        <f>SUM(M38+M83+M124)</f>
        <v>816182160</v>
      </c>
      <c r="N425" s="11">
        <f>SUM(N38+N83+N124)</f>
        <v>10270955860</v>
      </c>
      <c r="O425" s="9">
        <f>(L425-N425)</f>
        <v>0</v>
      </c>
      <c r="P425" s="11">
        <f>SUM(P38+P83+P124)</f>
        <v>816182160</v>
      </c>
      <c r="Q425" s="11">
        <f>SUM(Q38+Q83+Q124)</f>
        <v>10270955860</v>
      </c>
      <c r="R425" s="9">
        <f>N425-Q425</f>
        <v>0</v>
      </c>
      <c r="S425" s="11">
        <f>SUM(S38+S83+S124)</f>
        <v>814115960</v>
      </c>
      <c r="T425" s="11">
        <f>SUM(T38+T83+T124)</f>
        <v>10268889660</v>
      </c>
      <c r="U425" s="11">
        <f>SUM(U38+U83+U124)</f>
        <v>1203354200</v>
      </c>
      <c r="V425" s="11">
        <f>SUM(V38+V83+V124)</f>
        <v>9454773700</v>
      </c>
      <c r="W425" s="9">
        <f>T425-V425</f>
        <v>814115960</v>
      </c>
      <c r="X425" s="47">
        <f>L425-Q425</f>
        <v>0</v>
      </c>
    </row>
    <row r="426" spans="1:24" ht="24.75" customHeight="1">
      <c r="A426" s="46" t="s">
        <v>601</v>
      </c>
      <c r="B426" s="4" t="s">
        <v>25</v>
      </c>
      <c r="C426" s="11">
        <f aca="true" t="shared" si="354" ref="C426:J426">SUM(C39)</f>
        <v>1580000000</v>
      </c>
      <c r="D426" s="11">
        <f t="shared" si="354"/>
        <v>0</v>
      </c>
      <c r="E426" s="11">
        <f t="shared" si="354"/>
        <v>0</v>
      </c>
      <c r="F426" s="11">
        <f t="shared" si="354"/>
        <v>0</v>
      </c>
      <c r="G426" s="11">
        <f t="shared" si="354"/>
        <v>116655092</v>
      </c>
      <c r="H426" s="11">
        <f t="shared" si="354"/>
        <v>0</v>
      </c>
      <c r="I426" s="11">
        <f t="shared" si="354"/>
        <v>0</v>
      </c>
      <c r="J426" s="11">
        <f t="shared" si="354"/>
        <v>0</v>
      </c>
      <c r="K426" s="11">
        <f>SUM(K39)</f>
        <v>116655092</v>
      </c>
      <c r="L426" s="9">
        <f t="shared" si="349"/>
        <v>1463344908</v>
      </c>
      <c r="M426" s="11">
        <f>SUM(M39)</f>
        <v>130859100</v>
      </c>
      <c r="N426" s="11">
        <f>SUM(N39)</f>
        <v>1463344908</v>
      </c>
      <c r="O426" s="9">
        <f>(L426-N426)</f>
        <v>0</v>
      </c>
      <c r="P426" s="11">
        <f>SUM(P39)</f>
        <v>130859100</v>
      </c>
      <c r="Q426" s="11">
        <f>SUM(Q39)</f>
        <v>1463344908</v>
      </c>
      <c r="R426" s="9">
        <f>N426-Q426</f>
        <v>0</v>
      </c>
      <c r="S426" s="11">
        <f aca="true" t="shared" si="355" ref="S426:V427">SUM(S39)</f>
        <v>130859100</v>
      </c>
      <c r="T426" s="11">
        <f t="shared" si="355"/>
        <v>1463344908</v>
      </c>
      <c r="U426" s="11">
        <f t="shared" si="355"/>
        <v>119815500</v>
      </c>
      <c r="V426" s="11">
        <f t="shared" si="355"/>
        <v>1332485808</v>
      </c>
      <c r="W426" s="9">
        <f>T426-V426</f>
        <v>130859100</v>
      </c>
      <c r="X426" s="47">
        <f>L426-Q426</f>
        <v>0</v>
      </c>
    </row>
    <row r="427" spans="1:24" ht="24.75" customHeight="1">
      <c r="A427" s="46" t="s">
        <v>602</v>
      </c>
      <c r="B427" s="4" t="s">
        <v>26</v>
      </c>
      <c r="C427" s="11">
        <f aca="true" t="shared" si="356" ref="C427:J427">SUM(C40)</f>
        <v>530000000</v>
      </c>
      <c r="D427" s="11">
        <f t="shared" si="356"/>
        <v>0</v>
      </c>
      <c r="E427" s="11">
        <f t="shared" si="356"/>
        <v>0</v>
      </c>
      <c r="F427" s="11">
        <f t="shared" si="356"/>
        <v>10715600</v>
      </c>
      <c r="G427" s="11">
        <f t="shared" si="356"/>
        <v>0</v>
      </c>
      <c r="H427" s="11">
        <f t="shared" si="356"/>
        <v>0</v>
      </c>
      <c r="I427" s="11">
        <f t="shared" si="356"/>
        <v>0</v>
      </c>
      <c r="J427" s="11">
        <f t="shared" si="356"/>
        <v>10715600</v>
      </c>
      <c r="K427" s="11">
        <f>SUM(K40)</f>
        <v>0</v>
      </c>
      <c r="L427" s="9">
        <f t="shared" si="349"/>
        <v>540715600</v>
      </c>
      <c r="M427" s="11">
        <f>SUM(M40)</f>
        <v>51634000</v>
      </c>
      <c r="N427" s="11">
        <f>SUM(N40)</f>
        <v>540715600</v>
      </c>
      <c r="O427" s="9">
        <f>(L427-N427)</f>
        <v>0</v>
      </c>
      <c r="P427" s="11">
        <f>SUM(P40)</f>
        <v>51634000</v>
      </c>
      <c r="Q427" s="11">
        <f>SUM(Q40)</f>
        <v>540715600</v>
      </c>
      <c r="R427" s="9">
        <f>N427-Q427</f>
        <v>0</v>
      </c>
      <c r="S427" s="11">
        <f t="shared" si="355"/>
        <v>51634000</v>
      </c>
      <c r="T427" s="11">
        <f t="shared" si="355"/>
        <v>540715600</v>
      </c>
      <c r="U427" s="11">
        <f t="shared" si="355"/>
        <v>42861200</v>
      </c>
      <c r="V427" s="11">
        <f t="shared" si="355"/>
        <v>489081600</v>
      </c>
      <c r="W427" s="9">
        <f>T427-V427</f>
        <v>51634000</v>
      </c>
      <c r="X427" s="47">
        <f>L427-Q427</f>
        <v>0</v>
      </c>
    </row>
    <row r="428" spans="1:24" ht="24.75" customHeight="1">
      <c r="A428" s="44" t="s">
        <v>603</v>
      </c>
      <c r="B428" s="2" t="s">
        <v>27</v>
      </c>
      <c r="C428" s="10">
        <f>SUM(C429:C438)</f>
        <v>53935000000</v>
      </c>
      <c r="D428" s="10">
        <f aca="true" t="shared" si="357" ref="D428:X428">SUM(D429:D438)</f>
        <v>1441019428</v>
      </c>
      <c r="E428" s="10">
        <f t="shared" si="357"/>
        <v>0</v>
      </c>
      <c r="F428" s="10">
        <f t="shared" si="357"/>
        <v>471116059</v>
      </c>
      <c r="G428" s="10">
        <f t="shared" si="357"/>
        <v>358179576</v>
      </c>
      <c r="H428" s="10">
        <f t="shared" si="357"/>
        <v>1441019428</v>
      </c>
      <c r="I428" s="10">
        <f t="shared" si="357"/>
        <v>0</v>
      </c>
      <c r="J428" s="10">
        <f t="shared" si="357"/>
        <v>471116059</v>
      </c>
      <c r="K428" s="10">
        <f t="shared" si="357"/>
        <v>358179576</v>
      </c>
      <c r="L428" s="8">
        <f t="shared" si="349"/>
        <v>55488955911</v>
      </c>
      <c r="M428" s="10">
        <f t="shared" si="357"/>
        <v>6015535218</v>
      </c>
      <c r="N428" s="10">
        <f t="shared" si="357"/>
        <v>55367357489</v>
      </c>
      <c r="O428" s="10">
        <f t="shared" si="357"/>
        <v>121598422</v>
      </c>
      <c r="P428" s="10">
        <f t="shared" si="357"/>
        <v>6015535218</v>
      </c>
      <c r="Q428" s="10">
        <f t="shared" si="357"/>
        <v>55367357489</v>
      </c>
      <c r="R428" s="10">
        <f t="shared" si="357"/>
        <v>0</v>
      </c>
      <c r="S428" s="10">
        <f t="shared" si="357"/>
        <v>6012959018</v>
      </c>
      <c r="T428" s="10">
        <f t="shared" si="357"/>
        <v>55364781289</v>
      </c>
      <c r="U428" s="10">
        <f t="shared" si="357"/>
        <v>6684403219</v>
      </c>
      <c r="V428" s="10">
        <f t="shared" si="357"/>
        <v>54126993477</v>
      </c>
      <c r="W428" s="10">
        <f t="shared" si="357"/>
        <v>1237787812</v>
      </c>
      <c r="X428" s="48">
        <f t="shared" si="357"/>
        <v>121598422</v>
      </c>
    </row>
    <row r="429" spans="1:24" ht="24.75" customHeight="1">
      <c r="A429" s="46" t="s">
        <v>507</v>
      </c>
      <c r="B429" s="4" t="s">
        <v>28</v>
      </c>
      <c r="C429" s="11">
        <f aca="true" t="shared" si="358" ref="C429:J429">SUM(C42+C85+C126)</f>
        <v>1257500000</v>
      </c>
      <c r="D429" s="11">
        <f t="shared" si="358"/>
        <v>0</v>
      </c>
      <c r="E429" s="11">
        <f t="shared" si="358"/>
        <v>0</v>
      </c>
      <c r="F429" s="11">
        <f t="shared" si="358"/>
        <v>31361650</v>
      </c>
      <c r="G429" s="11">
        <f t="shared" si="358"/>
        <v>4624900</v>
      </c>
      <c r="H429" s="11">
        <f t="shared" si="358"/>
        <v>0</v>
      </c>
      <c r="I429" s="11">
        <f t="shared" si="358"/>
        <v>0</v>
      </c>
      <c r="J429" s="11">
        <f t="shared" si="358"/>
        <v>31361650</v>
      </c>
      <c r="K429" s="11">
        <f>SUM(K42+K85+K126)</f>
        <v>4624900</v>
      </c>
      <c r="L429" s="9">
        <f aca="true" t="shared" si="359" ref="L429:L438">(C429+H429-I429+J429-K429)</f>
        <v>1284236750</v>
      </c>
      <c r="M429" s="11">
        <f aca="true" t="shared" si="360" ref="M429:N432">SUM(M42+M85+M126)</f>
        <v>102088950</v>
      </c>
      <c r="N429" s="11">
        <f t="shared" si="360"/>
        <v>1284236750</v>
      </c>
      <c r="O429" s="9">
        <f aca="true" t="shared" si="361" ref="O429:O438">(L429-N429)</f>
        <v>0</v>
      </c>
      <c r="P429" s="11">
        <f aca="true" t="shared" si="362" ref="P429:Q432">SUM(P42+P85+P126)</f>
        <v>102088950</v>
      </c>
      <c r="Q429" s="11">
        <f t="shared" si="362"/>
        <v>1284236750</v>
      </c>
      <c r="R429" s="9">
        <f aca="true" t="shared" si="363" ref="R429:R438">N429-Q429</f>
        <v>0</v>
      </c>
      <c r="S429" s="11">
        <f aca="true" t="shared" si="364" ref="S429:V432">SUM(S42+S85+S126)</f>
        <v>101831550</v>
      </c>
      <c r="T429" s="11">
        <f t="shared" si="364"/>
        <v>1283979350</v>
      </c>
      <c r="U429" s="11">
        <f t="shared" si="364"/>
        <v>150455950</v>
      </c>
      <c r="V429" s="11">
        <f t="shared" si="364"/>
        <v>1182147800</v>
      </c>
      <c r="W429" s="9">
        <f aca="true" t="shared" si="365" ref="W429:W438">T429-V429</f>
        <v>101831550</v>
      </c>
      <c r="X429" s="47">
        <f aca="true" t="shared" si="366" ref="X429:X438">L429-Q429</f>
        <v>0</v>
      </c>
    </row>
    <row r="430" spans="1:24" ht="24.75" customHeight="1">
      <c r="A430" s="46" t="s">
        <v>508</v>
      </c>
      <c r="B430" s="4" t="s">
        <v>29</v>
      </c>
      <c r="C430" s="11">
        <f aca="true" t="shared" si="367" ref="C430:J430">SUM(C43+C86+C127)</f>
        <v>7515000000</v>
      </c>
      <c r="D430" s="11">
        <f t="shared" si="367"/>
        <v>0</v>
      </c>
      <c r="E430" s="11">
        <f t="shared" si="367"/>
        <v>0</v>
      </c>
      <c r="F430" s="11">
        <f t="shared" si="367"/>
        <v>215680030</v>
      </c>
      <c r="G430" s="11">
        <f t="shared" si="367"/>
        <v>28444200</v>
      </c>
      <c r="H430" s="11">
        <f t="shared" si="367"/>
        <v>0</v>
      </c>
      <c r="I430" s="11">
        <f t="shared" si="367"/>
        <v>0</v>
      </c>
      <c r="J430" s="11">
        <f t="shared" si="367"/>
        <v>215680030</v>
      </c>
      <c r="K430" s="11">
        <f>SUM(K43+K86+K127)</f>
        <v>28444200</v>
      </c>
      <c r="L430" s="9">
        <f t="shared" si="359"/>
        <v>7702235830</v>
      </c>
      <c r="M430" s="11">
        <f t="shared" si="360"/>
        <v>612030230</v>
      </c>
      <c r="N430" s="11">
        <f t="shared" si="360"/>
        <v>7702235830</v>
      </c>
      <c r="O430" s="9">
        <f t="shared" si="361"/>
        <v>0</v>
      </c>
      <c r="P430" s="11">
        <f t="shared" si="362"/>
        <v>612030230</v>
      </c>
      <c r="Q430" s="11">
        <f t="shared" si="362"/>
        <v>7702235830</v>
      </c>
      <c r="R430" s="9">
        <f t="shared" si="363"/>
        <v>0</v>
      </c>
      <c r="S430" s="11">
        <f t="shared" si="364"/>
        <v>610483130</v>
      </c>
      <c r="T430" s="11">
        <f t="shared" si="364"/>
        <v>7700688730</v>
      </c>
      <c r="U430" s="11">
        <f t="shared" si="364"/>
        <v>902546300</v>
      </c>
      <c r="V430" s="11">
        <f t="shared" si="364"/>
        <v>7090205600</v>
      </c>
      <c r="W430" s="9">
        <f t="shared" si="365"/>
        <v>610483130</v>
      </c>
      <c r="X430" s="47">
        <f t="shared" si="366"/>
        <v>0</v>
      </c>
    </row>
    <row r="431" spans="1:24" ht="24.75" customHeight="1">
      <c r="A431" s="46" t="s">
        <v>509</v>
      </c>
      <c r="B431" s="4" t="s">
        <v>30</v>
      </c>
      <c r="C431" s="11">
        <f aca="true" t="shared" si="368" ref="C431:J431">SUM(C44+C87+C128)</f>
        <v>2505000000</v>
      </c>
      <c r="D431" s="11">
        <f t="shared" si="368"/>
        <v>0</v>
      </c>
      <c r="E431" s="11">
        <f t="shared" si="368"/>
        <v>0</v>
      </c>
      <c r="F431" s="11">
        <f t="shared" si="368"/>
        <v>71065540</v>
      </c>
      <c r="G431" s="11">
        <f t="shared" si="368"/>
        <v>9620900</v>
      </c>
      <c r="H431" s="11">
        <f t="shared" si="368"/>
        <v>0</v>
      </c>
      <c r="I431" s="11">
        <f t="shared" si="368"/>
        <v>0</v>
      </c>
      <c r="J431" s="11">
        <f t="shared" si="368"/>
        <v>71065540</v>
      </c>
      <c r="K431" s="11">
        <f>SUM(K44+K87+K128)</f>
        <v>9620900</v>
      </c>
      <c r="L431" s="9">
        <f t="shared" si="359"/>
        <v>2566444640</v>
      </c>
      <c r="M431" s="11">
        <f t="shared" si="360"/>
        <v>203922040</v>
      </c>
      <c r="N431" s="11">
        <f t="shared" si="360"/>
        <v>2566444640</v>
      </c>
      <c r="O431" s="9">
        <f t="shared" si="361"/>
        <v>0</v>
      </c>
      <c r="P431" s="11">
        <f t="shared" si="362"/>
        <v>203922040</v>
      </c>
      <c r="Q431" s="11">
        <f t="shared" si="362"/>
        <v>2566444640</v>
      </c>
      <c r="R431" s="9">
        <f t="shared" si="363"/>
        <v>0</v>
      </c>
      <c r="S431" s="11">
        <f t="shared" si="364"/>
        <v>203407740</v>
      </c>
      <c r="T431" s="11">
        <f t="shared" si="364"/>
        <v>2565930340</v>
      </c>
      <c r="U431" s="11">
        <f t="shared" si="364"/>
        <v>300802600</v>
      </c>
      <c r="V431" s="11">
        <f t="shared" si="364"/>
        <v>2362522600</v>
      </c>
      <c r="W431" s="9">
        <f t="shared" si="365"/>
        <v>203407740</v>
      </c>
      <c r="X431" s="47">
        <f t="shared" si="366"/>
        <v>0</v>
      </c>
    </row>
    <row r="432" spans="1:24" ht="24.75" customHeight="1">
      <c r="A432" s="46" t="s">
        <v>510</v>
      </c>
      <c r="B432" s="4" t="s">
        <v>31</v>
      </c>
      <c r="C432" s="11">
        <f aca="true" t="shared" si="369" ref="C432:J432">SUM(C45+C88+C129)</f>
        <v>1257500000</v>
      </c>
      <c r="D432" s="11">
        <f t="shared" si="369"/>
        <v>0</v>
      </c>
      <c r="E432" s="11">
        <f t="shared" si="369"/>
        <v>0</v>
      </c>
      <c r="F432" s="11">
        <f t="shared" si="369"/>
        <v>31365850</v>
      </c>
      <c r="G432" s="11">
        <f t="shared" si="369"/>
        <v>4629100</v>
      </c>
      <c r="H432" s="11">
        <f t="shared" si="369"/>
        <v>0</v>
      </c>
      <c r="I432" s="11">
        <f t="shared" si="369"/>
        <v>0</v>
      </c>
      <c r="J432" s="11">
        <f t="shared" si="369"/>
        <v>31365850</v>
      </c>
      <c r="K432" s="11">
        <f>SUM(K45+K88+K129)</f>
        <v>4629100</v>
      </c>
      <c r="L432" s="9">
        <f t="shared" si="359"/>
        <v>1284236750</v>
      </c>
      <c r="M432" s="11">
        <f t="shared" si="360"/>
        <v>102088950</v>
      </c>
      <c r="N432" s="11">
        <f t="shared" si="360"/>
        <v>1284236750</v>
      </c>
      <c r="O432" s="9">
        <f t="shared" si="361"/>
        <v>0</v>
      </c>
      <c r="P432" s="11">
        <f t="shared" si="362"/>
        <v>102088950</v>
      </c>
      <c r="Q432" s="11">
        <f t="shared" si="362"/>
        <v>1284236750</v>
      </c>
      <c r="R432" s="9">
        <f t="shared" si="363"/>
        <v>0</v>
      </c>
      <c r="S432" s="11">
        <f t="shared" si="364"/>
        <v>101831550</v>
      </c>
      <c r="T432" s="11">
        <f t="shared" si="364"/>
        <v>1283979350</v>
      </c>
      <c r="U432" s="11">
        <f t="shared" si="364"/>
        <v>150455950</v>
      </c>
      <c r="V432" s="11">
        <f t="shared" si="364"/>
        <v>1182147800</v>
      </c>
      <c r="W432" s="9">
        <f t="shared" si="365"/>
        <v>101831550</v>
      </c>
      <c r="X432" s="47">
        <f t="shared" si="366"/>
        <v>0</v>
      </c>
    </row>
    <row r="433" spans="1:24" ht="24.75" customHeight="1">
      <c r="A433" s="46" t="s">
        <v>511</v>
      </c>
      <c r="B433" s="4" t="s">
        <v>32</v>
      </c>
      <c r="C433" s="11">
        <f aca="true" t="shared" si="370" ref="C433:J433">SUM(C46)</f>
        <v>2200000000</v>
      </c>
      <c r="D433" s="11">
        <f t="shared" si="370"/>
        <v>0</v>
      </c>
      <c r="E433" s="11">
        <f t="shared" si="370"/>
        <v>0</v>
      </c>
      <c r="F433" s="11">
        <f t="shared" si="370"/>
        <v>0</v>
      </c>
      <c r="G433" s="11">
        <f t="shared" si="370"/>
        <v>104118588</v>
      </c>
      <c r="H433" s="11">
        <f t="shared" si="370"/>
        <v>0</v>
      </c>
      <c r="I433" s="11">
        <f t="shared" si="370"/>
        <v>0</v>
      </c>
      <c r="J433" s="11">
        <f t="shared" si="370"/>
        <v>0</v>
      </c>
      <c r="K433" s="11">
        <f>SUM(K46)</f>
        <v>104118588</v>
      </c>
      <c r="L433" s="9">
        <f t="shared" si="359"/>
        <v>2095881412</v>
      </c>
      <c r="M433" s="11">
        <f aca="true" t="shared" si="371" ref="M433:N436">SUM(M46)</f>
        <v>282069372</v>
      </c>
      <c r="N433" s="11">
        <f t="shared" si="371"/>
        <v>2095881412</v>
      </c>
      <c r="O433" s="9">
        <f t="shared" si="361"/>
        <v>0</v>
      </c>
      <c r="P433" s="11">
        <f aca="true" t="shared" si="372" ref="P433:Q436">SUM(P46)</f>
        <v>282069372</v>
      </c>
      <c r="Q433" s="11">
        <f t="shared" si="372"/>
        <v>2095881412</v>
      </c>
      <c r="R433" s="9">
        <f t="shared" si="363"/>
        <v>0</v>
      </c>
      <c r="S433" s="11">
        <f aca="true" t="shared" si="373" ref="S433:V436">SUM(S46)</f>
        <v>282069372</v>
      </c>
      <c r="T433" s="11">
        <f t="shared" si="373"/>
        <v>2095881412</v>
      </c>
      <c r="U433" s="11">
        <f t="shared" si="373"/>
        <v>473270185</v>
      </c>
      <c r="V433" s="11">
        <f t="shared" si="373"/>
        <v>2095881412</v>
      </c>
      <c r="W433" s="9">
        <f t="shared" si="365"/>
        <v>0</v>
      </c>
      <c r="X433" s="47">
        <f t="shared" si="366"/>
        <v>0</v>
      </c>
    </row>
    <row r="434" spans="1:24" ht="24.75" customHeight="1">
      <c r="A434" s="46" t="s">
        <v>512</v>
      </c>
      <c r="B434" s="4" t="s">
        <v>33</v>
      </c>
      <c r="C434" s="11">
        <f aca="true" t="shared" si="374" ref="C434:J434">SUM(C47)</f>
        <v>350000000</v>
      </c>
      <c r="D434" s="11">
        <f t="shared" si="374"/>
        <v>0</v>
      </c>
      <c r="E434" s="11">
        <f t="shared" si="374"/>
        <v>0</v>
      </c>
      <c r="F434" s="11">
        <f t="shared" si="374"/>
        <v>111200</v>
      </c>
      <c r="G434" s="11">
        <f t="shared" si="374"/>
        <v>0</v>
      </c>
      <c r="H434" s="11">
        <f t="shared" si="374"/>
        <v>0</v>
      </c>
      <c r="I434" s="11">
        <f t="shared" si="374"/>
        <v>0</v>
      </c>
      <c r="J434" s="11">
        <f t="shared" si="374"/>
        <v>111200</v>
      </c>
      <c r="K434" s="11">
        <f>SUM(K47)</f>
        <v>0</v>
      </c>
      <c r="L434" s="9">
        <f t="shared" si="359"/>
        <v>350111200</v>
      </c>
      <c r="M434" s="11">
        <f t="shared" si="371"/>
        <v>32485600</v>
      </c>
      <c r="N434" s="11">
        <f t="shared" si="371"/>
        <v>350111200</v>
      </c>
      <c r="O434" s="9">
        <f t="shared" si="361"/>
        <v>0</v>
      </c>
      <c r="P434" s="11">
        <f t="shared" si="372"/>
        <v>32485600</v>
      </c>
      <c r="Q434" s="11">
        <f t="shared" si="372"/>
        <v>350111200</v>
      </c>
      <c r="R434" s="9">
        <f t="shared" si="363"/>
        <v>0</v>
      </c>
      <c r="S434" s="11">
        <f t="shared" si="373"/>
        <v>32485600</v>
      </c>
      <c r="T434" s="11">
        <f t="shared" si="373"/>
        <v>350111200</v>
      </c>
      <c r="U434" s="11">
        <f t="shared" si="373"/>
        <v>31471100</v>
      </c>
      <c r="V434" s="11">
        <f t="shared" si="373"/>
        <v>317625600</v>
      </c>
      <c r="W434" s="9">
        <f t="shared" si="365"/>
        <v>32485600</v>
      </c>
      <c r="X434" s="47">
        <f t="shared" si="366"/>
        <v>0</v>
      </c>
    </row>
    <row r="435" spans="1:24" ht="24.75" customHeight="1">
      <c r="A435" s="46" t="s">
        <v>513</v>
      </c>
      <c r="B435" s="4" t="s">
        <v>34</v>
      </c>
      <c r="C435" s="11">
        <f aca="true" t="shared" si="375" ref="C435:J435">SUM(C48)</f>
        <v>2180000000</v>
      </c>
      <c r="D435" s="11">
        <f t="shared" si="375"/>
        <v>0</v>
      </c>
      <c r="E435" s="11">
        <f t="shared" si="375"/>
        <v>0</v>
      </c>
      <c r="F435" s="11">
        <f t="shared" si="375"/>
        <v>0</v>
      </c>
      <c r="G435" s="11">
        <f t="shared" si="375"/>
        <v>162913200</v>
      </c>
      <c r="H435" s="11">
        <f t="shared" si="375"/>
        <v>0</v>
      </c>
      <c r="I435" s="11">
        <f t="shared" si="375"/>
        <v>0</v>
      </c>
      <c r="J435" s="11">
        <f t="shared" si="375"/>
        <v>0</v>
      </c>
      <c r="K435" s="11">
        <f>SUM(K48)</f>
        <v>162913200</v>
      </c>
      <c r="L435" s="9">
        <f t="shared" si="359"/>
        <v>2017086800</v>
      </c>
      <c r="M435" s="11">
        <f t="shared" si="371"/>
        <v>178602000</v>
      </c>
      <c r="N435" s="11">
        <f t="shared" si="371"/>
        <v>2017086800</v>
      </c>
      <c r="O435" s="9">
        <f t="shared" si="361"/>
        <v>0</v>
      </c>
      <c r="P435" s="11">
        <f t="shared" si="372"/>
        <v>178602000</v>
      </c>
      <c r="Q435" s="11">
        <f t="shared" si="372"/>
        <v>2017086800</v>
      </c>
      <c r="R435" s="9">
        <f t="shared" si="363"/>
        <v>0</v>
      </c>
      <c r="S435" s="11">
        <f t="shared" si="373"/>
        <v>178602000</v>
      </c>
      <c r="T435" s="11">
        <f t="shared" si="373"/>
        <v>2017086800</v>
      </c>
      <c r="U435" s="11">
        <f t="shared" si="373"/>
        <v>170533200</v>
      </c>
      <c r="V435" s="11">
        <f t="shared" si="373"/>
        <v>1838484800</v>
      </c>
      <c r="W435" s="9">
        <f t="shared" si="365"/>
        <v>178602000</v>
      </c>
      <c r="X435" s="47">
        <f t="shared" si="366"/>
        <v>0</v>
      </c>
    </row>
    <row r="436" spans="1:24" ht="24.75" customHeight="1">
      <c r="A436" s="46" t="s">
        <v>514</v>
      </c>
      <c r="B436" s="4" t="s">
        <v>35</v>
      </c>
      <c r="C436" s="11">
        <f aca="true" t="shared" si="376" ref="C436:J436">SUM(C49)</f>
        <v>140000000</v>
      </c>
      <c r="D436" s="11">
        <f t="shared" si="376"/>
        <v>0</v>
      </c>
      <c r="E436" s="11">
        <f t="shared" si="376"/>
        <v>0</v>
      </c>
      <c r="F436" s="11">
        <f t="shared" si="376"/>
        <v>0</v>
      </c>
      <c r="G436" s="11">
        <f t="shared" si="376"/>
        <v>5340302</v>
      </c>
      <c r="H436" s="11">
        <f t="shared" si="376"/>
        <v>0</v>
      </c>
      <c r="I436" s="11">
        <f t="shared" si="376"/>
        <v>0</v>
      </c>
      <c r="J436" s="11">
        <f t="shared" si="376"/>
        <v>0</v>
      </c>
      <c r="K436" s="11">
        <f>SUM(K49)</f>
        <v>5340302</v>
      </c>
      <c r="L436" s="9">
        <f t="shared" si="359"/>
        <v>134659698</v>
      </c>
      <c r="M436" s="11">
        <f t="shared" si="371"/>
        <v>9146242</v>
      </c>
      <c r="N436" s="11">
        <f t="shared" si="371"/>
        <v>134659698</v>
      </c>
      <c r="O436" s="9">
        <f t="shared" si="361"/>
        <v>0</v>
      </c>
      <c r="P436" s="11">
        <f t="shared" si="372"/>
        <v>9146242</v>
      </c>
      <c r="Q436" s="11">
        <f t="shared" si="372"/>
        <v>134659698</v>
      </c>
      <c r="R436" s="9">
        <f t="shared" si="363"/>
        <v>0</v>
      </c>
      <c r="S436" s="11">
        <f t="shared" si="373"/>
        <v>9146242</v>
      </c>
      <c r="T436" s="11">
        <f t="shared" si="373"/>
        <v>134659698</v>
      </c>
      <c r="U436" s="11">
        <f t="shared" si="373"/>
        <v>11766100</v>
      </c>
      <c r="V436" s="11">
        <f t="shared" si="373"/>
        <v>125513456</v>
      </c>
      <c r="W436" s="9">
        <f t="shared" si="365"/>
        <v>9146242</v>
      </c>
      <c r="X436" s="47">
        <f t="shared" si="366"/>
        <v>0</v>
      </c>
    </row>
    <row r="437" spans="1:24" ht="24.75" customHeight="1">
      <c r="A437" s="58" t="s">
        <v>604</v>
      </c>
      <c r="B437" s="4" t="s">
        <v>51</v>
      </c>
      <c r="C437" s="14">
        <f aca="true" t="shared" si="377" ref="C437:J437">SUM(C89+C130)</f>
        <v>19340000000</v>
      </c>
      <c r="D437" s="14">
        <f t="shared" si="377"/>
        <v>830750577</v>
      </c>
      <c r="E437" s="14">
        <f t="shared" si="377"/>
        <v>0</v>
      </c>
      <c r="F437" s="14">
        <f t="shared" si="377"/>
        <v>121531789</v>
      </c>
      <c r="G437" s="14">
        <f t="shared" si="377"/>
        <v>26199171</v>
      </c>
      <c r="H437" s="14">
        <f t="shared" si="377"/>
        <v>830750577</v>
      </c>
      <c r="I437" s="14">
        <f t="shared" si="377"/>
        <v>0</v>
      </c>
      <c r="J437" s="14">
        <f t="shared" si="377"/>
        <v>121531789</v>
      </c>
      <c r="K437" s="14">
        <f>SUM(K89+K130)</f>
        <v>26199171</v>
      </c>
      <c r="L437" s="9">
        <f t="shared" si="359"/>
        <v>20266083195</v>
      </c>
      <c r="M437" s="14">
        <f>SUM(M89+M130)</f>
        <v>2998909832</v>
      </c>
      <c r="N437" s="14">
        <f>SUM(N89+N130)</f>
        <v>20144484773</v>
      </c>
      <c r="O437" s="9">
        <f t="shared" si="361"/>
        <v>121598422</v>
      </c>
      <c r="P437" s="14">
        <f>SUM(P89+P130)</f>
        <v>2998909832</v>
      </c>
      <c r="Q437" s="14">
        <f>SUM(Q89+Q130)</f>
        <v>20144484773</v>
      </c>
      <c r="R437" s="9">
        <f t="shared" si="363"/>
        <v>0</v>
      </c>
      <c r="S437" s="14">
        <f aca="true" t="shared" si="378" ref="S437:V438">SUM(S89+S130)</f>
        <v>2998909832</v>
      </c>
      <c r="T437" s="14">
        <f t="shared" si="378"/>
        <v>20144484773</v>
      </c>
      <c r="U437" s="14">
        <f t="shared" si="378"/>
        <v>2998909832</v>
      </c>
      <c r="V437" s="14">
        <f t="shared" si="378"/>
        <v>20144484773</v>
      </c>
      <c r="W437" s="9">
        <f t="shared" si="365"/>
        <v>0</v>
      </c>
      <c r="X437" s="47">
        <f t="shared" si="366"/>
        <v>121598422</v>
      </c>
    </row>
    <row r="438" spans="1:24" ht="24.75" customHeight="1">
      <c r="A438" s="58" t="s">
        <v>605</v>
      </c>
      <c r="B438" s="4" t="s">
        <v>52</v>
      </c>
      <c r="C438" s="14">
        <f aca="true" t="shared" si="379" ref="C438:J438">SUM(C90+C131)</f>
        <v>17190000000</v>
      </c>
      <c r="D438" s="14">
        <f t="shared" si="379"/>
        <v>610268851</v>
      </c>
      <c r="E438" s="14">
        <f t="shared" si="379"/>
        <v>0</v>
      </c>
      <c r="F438" s="14">
        <f t="shared" si="379"/>
        <v>0</v>
      </c>
      <c r="G438" s="14">
        <f t="shared" si="379"/>
        <v>12289215</v>
      </c>
      <c r="H438" s="14">
        <f t="shared" si="379"/>
        <v>610268851</v>
      </c>
      <c r="I438" s="14">
        <f t="shared" si="379"/>
        <v>0</v>
      </c>
      <c r="J438" s="14">
        <f t="shared" si="379"/>
        <v>0</v>
      </c>
      <c r="K438" s="14">
        <f>SUM(K90+K131)</f>
        <v>12289215</v>
      </c>
      <c r="L438" s="9">
        <f t="shared" si="359"/>
        <v>17787979636</v>
      </c>
      <c r="M438" s="14">
        <f>SUM(M90+M131)</f>
        <v>1494192002</v>
      </c>
      <c r="N438" s="14">
        <f>SUM(N90+N131)</f>
        <v>17787979636</v>
      </c>
      <c r="O438" s="9">
        <f t="shared" si="361"/>
        <v>0</v>
      </c>
      <c r="P438" s="14">
        <f>SUM(P90+P131)</f>
        <v>1494192002</v>
      </c>
      <c r="Q438" s="14">
        <f>SUM(Q90+Q131)</f>
        <v>17787979636</v>
      </c>
      <c r="R438" s="9">
        <f t="shared" si="363"/>
        <v>0</v>
      </c>
      <c r="S438" s="14">
        <f t="shared" si="378"/>
        <v>1494192002</v>
      </c>
      <c r="T438" s="14">
        <f t="shared" si="378"/>
        <v>17787979636</v>
      </c>
      <c r="U438" s="14">
        <f t="shared" si="378"/>
        <v>1494192002</v>
      </c>
      <c r="V438" s="14">
        <f t="shared" si="378"/>
        <v>17787979636</v>
      </c>
      <c r="W438" s="9">
        <f t="shared" si="365"/>
        <v>0</v>
      </c>
      <c r="X438" s="47">
        <f t="shared" si="366"/>
        <v>0</v>
      </c>
    </row>
    <row r="439" spans="1:24" ht="24.75" customHeight="1">
      <c r="A439" s="44" t="s">
        <v>606</v>
      </c>
      <c r="B439" s="2" t="s">
        <v>254</v>
      </c>
      <c r="C439" s="8">
        <f>C440</f>
        <v>1000</v>
      </c>
      <c r="D439" s="8">
        <f aca="true" t="shared" si="380" ref="D439:K439">D440</f>
        <v>0</v>
      </c>
      <c r="E439" s="8">
        <f t="shared" si="380"/>
        <v>0</v>
      </c>
      <c r="F439" s="8">
        <f t="shared" si="380"/>
        <v>0</v>
      </c>
      <c r="G439" s="8">
        <f t="shared" si="380"/>
        <v>0</v>
      </c>
      <c r="H439" s="8">
        <f t="shared" si="380"/>
        <v>0</v>
      </c>
      <c r="I439" s="8">
        <f t="shared" si="380"/>
        <v>0</v>
      </c>
      <c r="J439" s="8">
        <f t="shared" si="380"/>
        <v>0</v>
      </c>
      <c r="K439" s="8">
        <f t="shared" si="380"/>
        <v>1000</v>
      </c>
      <c r="L439" s="8">
        <f aca="true" t="shared" si="381" ref="L439:L470">(C439+H439-I439+J439-K439)</f>
        <v>0</v>
      </c>
      <c r="M439" s="8">
        <f aca="true" t="shared" si="382" ref="M439:X439">M440</f>
        <v>0</v>
      </c>
      <c r="N439" s="8">
        <f t="shared" si="382"/>
        <v>0</v>
      </c>
      <c r="O439" s="8">
        <f t="shared" si="382"/>
        <v>0</v>
      </c>
      <c r="P439" s="8">
        <f t="shared" si="382"/>
        <v>0</v>
      </c>
      <c r="Q439" s="8">
        <f t="shared" si="382"/>
        <v>0</v>
      </c>
      <c r="R439" s="8">
        <f t="shared" si="382"/>
        <v>0</v>
      </c>
      <c r="S439" s="8">
        <f t="shared" si="382"/>
        <v>0</v>
      </c>
      <c r="T439" s="8">
        <f t="shared" si="382"/>
        <v>0</v>
      </c>
      <c r="U439" s="8">
        <f t="shared" si="382"/>
        <v>0</v>
      </c>
      <c r="V439" s="8">
        <f t="shared" si="382"/>
        <v>0</v>
      </c>
      <c r="W439" s="8">
        <f t="shared" si="382"/>
        <v>0</v>
      </c>
      <c r="X439" s="45">
        <f t="shared" si="382"/>
        <v>0</v>
      </c>
    </row>
    <row r="440" spans="1:24" ht="24.75" customHeight="1">
      <c r="A440" s="58" t="s">
        <v>607</v>
      </c>
      <c r="B440" s="4" t="s">
        <v>36</v>
      </c>
      <c r="C440" s="14">
        <f aca="true" t="shared" si="383" ref="C440:K440">C51</f>
        <v>1000</v>
      </c>
      <c r="D440" s="14">
        <f t="shared" si="383"/>
        <v>0</v>
      </c>
      <c r="E440" s="14">
        <f t="shared" si="383"/>
        <v>0</v>
      </c>
      <c r="F440" s="14">
        <f t="shared" si="383"/>
        <v>0</v>
      </c>
      <c r="G440" s="14">
        <f t="shared" si="383"/>
        <v>0</v>
      </c>
      <c r="H440" s="14">
        <f t="shared" si="383"/>
        <v>0</v>
      </c>
      <c r="I440" s="14">
        <f t="shared" si="383"/>
        <v>0</v>
      </c>
      <c r="J440" s="14">
        <f t="shared" si="383"/>
        <v>0</v>
      </c>
      <c r="K440" s="14">
        <f t="shared" si="383"/>
        <v>1000</v>
      </c>
      <c r="L440" s="9">
        <f t="shared" si="381"/>
        <v>0</v>
      </c>
      <c r="M440" s="14">
        <f>M51</f>
        <v>0</v>
      </c>
      <c r="N440" s="14">
        <f>N51</f>
        <v>0</v>
      </c>
      <c r="O440" s="9">
        <f>(L440-N440)</f>
        <v>0</v>
      </c>
      <c r="P440" s="14">
        <f>P51</f>
        <v>0</v>
      </c>
      <c r="Q440" s="14">
        <f>Q51</f>
        <v>0</v>
      </c>
      <c r="R440" s="9">
        <f>N440-Q440</f>
        <v>0</v>
      </c>
      <c r="S440" s="14">
        <f>S51</f>
        <v>0</v>
      </c>
      <c r="T440" s="14">
        <f>T51</f>
        <v>0</v>
      </c>
      <c r="U440" s="14">
        <f>U51</f>
        <v>0</v>
      </c>
      <c r="V440" s="14">
        <f>V51</f>
        <v>0</v>
      </c>
      <c r="W440" s="9">
        <f>T440-V440</f>
        <v>0</v>
      </c>
      <c r="X440" s="47">
        <f>L440-Q440</f>
        <v>0</v>
      </c>
    </row>
    <row r="441" spans="1:24" ht="24.75" customHeight="1">
      <c r="A441" s="44" t="s">
        <v>608</v>
      </c>
      <c r="B441" s="2" t="s">
        <v>295</v>
      </c>
      <c r="C441" s="8">
        <f>C442</f>
        <v>2904628571</v>
      </c>
      <c r="D441" s="8">
        <f aca="true" t="shared" si="384" ref="D441:K441">D442</f>
        <v>0</v>
      </c>
      <c r="E441" s="8">
        <f t="shared" si="384"/>
        <v>0</v>
      </c>
      <c r="F441" s="8">
        <f t="shared" si="384"/>
        <v>0</v>
      </c>
      <c r="G441" s="8">
        <f t="shared" si="384"/>
        <v>2791423644</v>
      </c>
      <c r="H441" s="8">
        <f t="shared" si="384"/>
        <v>0</v>
      </c>
      <c r="I441" s="8">
        <f t="shared" si="384"/>
        <v>0</v>
      </c>
      <c r="J441" s="8">
        <f t="shared" si="384"/>
        <v>0</v>
      </c>
      <c r="K441" s="8">
        <f t="shared" si="384"/>
        <v>2904628571</v>
      </c>
      <c r="L441" s="8">
        <f t="shared" si="381"/>
        <v>0</v>
      </c>
      <c r="M441" s="8">
        <f aca="true" t="shared" si="385" ref="M441:X441">M442</f>
        <v>0</v>
      </c>
      <c r="N441" s="8">
        <f t="shared" si="385"/>
        <v>0</v>
      </c>
      <c r="O441" s="8">
        <f t="shared" si="385"/>
        <v>0</v>
      </c>
      <c r="P441" s="8">
        <f t="shared" si="385"/>
        <v>0</v>
      </c>
      <c r="Q441" s="8">
        <f t="shared" si="385"/>
        <v>0</v>
      </c>
      <c r="R441" s="8">
        <f t="shared" si="385"/>
        <v>0</v>
      </c>
      <c r="S441" s="8">
        <f t="shared" si="385"/>
        <v>0</v>
      </c>
      <c r="T441" s="8">
        <f t="shared" si="385"/>
        <v>0</v>
      </c>
      <c r="U441" s="8">
        <f t="shared" si="385"/>
        <v>0</v>
      </c>
      <c r="V441" s="8">
        <f t="shared" si="385"/>
        <v>0</v>
      </c>
      <c r="W441" s="8">
        <f t="shared" si="385"/>
        <v>0</v>
      </c>
      <c r="X441" s="45">
        <f t="shared" si="385"/>
        <v>0</v>
      </c>
    </row>
    <row r="442" spans="1:24" ht="24.75" customHeight="1">
      <c r="A442" s="58" t="s">
        <v>609</v>
      </c>
      <c r="B442" s="4" t="s">
        <v>53</v>
      </c>
      <c r="C442" s="11">
        <f aca="true" t="shared" si="386" ref="C442:K442">C92+C133</f>
        <v>2904628571</v>
      </c>
      <c r="D442" s="14">
        <f t="shared" si="386"/>
        <v>0</v>
      </c>
      <c r="E442" s="14">
        <f t="shared" si="386"/>
        <v>0</v>
      </c>
      <c r="F442" s="14">
        <f t="shared" si="386"/>
        <v>0</v>
      </c>
      <c r="G442" s="14">
        <f t="shared" si="386"/>
        <v>2791423644</v>
      </c>
      <c r="H442" s="14">
        <f t="shared" si="386"/>
        <v>0</v>
      </c>
      <c r="I442" s="14">
        <f t="shared" si="386"/>
        <v>0</v>
      </c>
      <c r="J442" s="14">
        <f t="shared" si="386"/>
        <v>0</v>
      </c>
      <c r="K442" s="14">
        <f t="shared" si="386"/>
        <v>2904628571</v>
      </c>
      <c r="L442" s="9">
        <f t="shared" si="381"/>
        <v>0</v>
      </c>
      <c r="M442" s="14">
        <f>M92+M133</f>
        <v>0</v>
      </c>
      <c r="N442" s="14">
        <f>N92+N133</f>
        <v>0</v>
      </c>
      <c r="O442" s="9">
        <f>(L442-N442)</f>
        <v>0</v>
      </c>
      <c r="P442" s="14">
        <f>P92+P133</f>
        <v>0</v>
      </c>
      <c r="Q442" s="14">
        <f>Q92+Q133</f>
        <v>0</v>
      </c>
      <c r="R442" s="9">
        <f>N442-Q442</f>
        <v>0</v>
      </c>
      <c r="S442" s="14">
        <f>S92+S133</f>
        <v>0</v>
      </c>
      <c r="T442" s="14">
        <f>T92+T133</f>
        <v>0</v>
      </c>
      <c r="U442" s="14">
        <f>U92+U133</f>
        <v>0</v>
      </c>
      <c r="V442" s="14">
        <f>V92+V133</f>
        <v>0</v>
      </c>
      <c r="W442" s="9">
        <f>T442-V442</f>
        <v>0</v>
      </c>
      <c r="X442" s="47">
        <f>L442-Q442</f>
        <v>0</v>
      </c>
    </row>
    <row r="443" spans="1:24" ht="24.75" customHeight="1">
      <c r="A443" s="44" t="s">
        <v>610</v>
      </c>
      <c r="B443" s="2" t="s">
        <v>37</v>
      </c>
      <c r="C443" s="8">
        <f>SUM(C444+C446)</f>
        <v>2405000000</v>
      </c>
      <c r="D443" s="8">
        <f aca="true" t="shared" si="387" ref="D443:X443">SUM(D444+D446)</f>
        <v>0</v>
      </c>
      <c r="E443" s="8">
        <f t="shared" si="387"/>
        <v>0</v>
      </c>
      <c r="F443" s="8">
        <f t="shared" si="387"/>
        <v>0</v>
      </c>
      <c r="G443" s="8">
        <f t="shared" si="387"/>
        <v>1535289074</v>
      </c>
      <c r="H443" s="8">
        <f t="shared" si="387"/>
        <v>0</v>
      </c>
      <c r="I443" s="8">
        <f t="shared" si="387"/>
        <v>0</v>
      </c>
      <c r="J443" s="8">
        <f t="shared" si="387"/>
        <v>0</v>
      </c>
      <c r="K443" s="8">
        <f t="shared" si="387"/>
        <v>1535289074</v>
      </c>
      <c r="L443" s="8">
        <f t="shared" si="381"/>
        <v>869710926</v>
      </c>
      <c r="M443" s="8">
        <f t="shared" si="387"/>
        <v>-1501291920</v>
      </c>
      <c r="N443" s="8">
        <f t="shared" si="387"/>
        <v>46209362</v>
      </c>
      <c r="O443" s="8">
        <f t="shared" si="387"/>
        <v>823501564</v>
      </c>
      <c r="P443" s="8">
        <f t="shared" si="387"/>
        <v>1372080</v>
      </c>
      <c r="Q443" s="8">
        <f t="shared" si="387"/>
        <v>46209362</v>
      </c>
      <c r="R443" s="8">
        <f t="shared" si="387"/>
        <v>0</v>
      </c>
      <c r="S443" s="8">
        <f t="shared" si="387"/>
        <v>18602732</v>
      </c>
      <c r="T443" s="8">
        <f t="shared" si="387"/>
        <v>37450568</v>
      </c>
      <c r="U443" s="8">
        <f t="shared" si="387"/>
        <v>18720732</v>
      </c>
      <c r="V443" s="8">
        <f t="shared" si="387"/>
        <v>37450568</v>
      </c>
      <c r="W443" s="8">
        <f t="shared" si="387"/>
        <v>0</v>
      </c>
      <c r="X443" s="45">
        <f t="shared" si="387"/>
        <v>823501564</v>
      </c>
    </row>
    <row r="444" spans="1:24" ht="24.75" customHeight="1">
      <c r="A444" s="44" t="s">
        <v>611</v>
      </c>
      <c r="B444" s="2" t="s">
        <v>38</v>
      </c>
      <c r="C444" s="10">
        <f>SUM(C445)</f>
        <v>2200000000</v>
      </c>
      <c r="D444" s="10">
        <f aca="true" t="shared" si="388" ref="D444:X444">SUM(D445)</f>
        <v>0</v>
      </c>
      <c r="E444" s="10">
        <f t="shared" si="388"/>
        <v>0</v>
      </c>
      <c r="F444" s="10">
        <f t="shared" si="388"/>
        <v>0</v>
      </c>
      <c r="G444" s="10">
        <f t="shared" si="388"/>
        <v>1376498436</v>
      </c>
      <c r="H444" s="10">
        <f t="shared" si="388"/>
        <v>0</v>
      </c>
      <c r="I444" s="10">
        <f t="shared" si="388"/>
        <v>0</v>
      </c>
      <c r="J444" s="10">
        <f t="shared" si="388"/>
        <v>0</v>
      </c>
      <c r="K444" s="10">
        <f t="shared" si="388"/>
        <v>1376498436</v>
      </c>
      <c r="L444" s="8">
        <f t="shared" si="381"/>
        <v>823501564</v>
      </c>
      <c r="M444" s="10">
        <f t="shared" si="388"/>
        <v>-1502664000</v>
      </c>
      <c r="N444" s="10">
        <f t="shared" si="388"/>
        <v>0</v>
      </c>
      <c r="O444" s="10">
        <f t="shared" si="388"/>
        <v>823501564</v>
      </c>
      <c r="P444" s="10">
        <f t="shared" si="388"/>
        <v>0</v>
      </c>
      <c r="Q444" s="10">
        <f t="shared" si="388"/>
        <v>0</v>
      </c>
      <c r="R444" s="10">
        <f t="shared" si="388"/>
        <v>0</v>
      </c>
      <c r="S444" s="10">
        <f t="shared" si="388"/>
        <v>0</v>
      </c>
      <c r="T444" s="10">
        <f t="shared" si="388"/>
        <v>0</v>
      </c>
      <c r="U444" s="10">
        <f t="shared" si="388"/>
        <v>0</v>
      </c>
      <c r="V444" s="10">
        <f t="shared" si="388"/>
        <v>0</v>
      </c>
      <c r="W444" s="10">
        <f t="shared" si="388"/>
        <v>0</v>
      </c>
      <c r="X444" s="48">
        <f t="shared" si="388"/>
        <v>823501564</v>
      </c>
    </row>
    <row r="445" spans="1:24" ht="24.75" customHeight="1">
      <c r="A445" s="46" t="s">
        <v>612</v>
      </c>
      <c r="B445" s="4" t="s">
        <v>39</v>
      </c>
      <c r="C445" s="11">
        <f aca="true" t="shared" si="389" ref="C445:K445">SUM(C54+C95)</f>
        <v>2200000000</v>
      </c>
      <c r="D445" s="11">
        <f t="shared" si="389"/>
        <v>0</v>
      </c>
      <c r="E445" s="11">
        <f t="shared" si="389"/>
        <v>0</v>
      </c>
      <c r="F445" s="11">
        <f t="shared" si="389"/>
        <v>0</v>
      </c>
      <c r="G445" s="11">
        <f t="shared" si="389"/>
        <v>1376498436</v>
      </c>
      <c r="H445" s="11">
        <f t="shared" si="389"/>
        <v>0</v>
      </c>
      <c r="I445" s="11">
        <f t="shared" si="389"/>
        <v>0</v>
      </c>
      <c r="J445" s="11">
        <f t="shared" si="389"/>
        <v>0</v>
      </c>
      <c r="K445" s="11">
        <f t="shared" si="389"/>
        <v>1376498436</v>
      </c>
      <c r="L445" s="9">
        <f t="shared" si="381"/>
        <v>823501564</v>
      </c>
      <c r="M445" s="11">
        <f>SUM(M54+M95)</f>
        <v>-1502664000</v>
      </c>
      <c r="N445" s="11">
        <f>SUM(N54+N95)</f>
        <v>0</v>
      </c>
      <c r="O445" s="9">
        <f>(L445-N445)</f>
        <v>823501564</v>
      </c>
      <c r="P445" s="11">
        <f>SUM(P54+P95)</f>
        <v>0</v>
      </c>
      <c r="Q445" s="11">
        <f>SUM(Q54+Q95)</f>
        <v>0</v>
      </c>
      <c r="R445" s="9">
        <f>N445-Q445</f>
        <v>0</v>
      </c>
      <c r="S445" s="11">
        <f>SUM(S54+S95)</f>
        <v>0</v>
      </c>
      <c r="T445" s="11">
        <f>SUM(T54+T95)</f>
        <v>0</v>
      </c>
      <c r="U445" s="11">
        <f>SUM(U54+U95)</f>
        <v>0</v>
      </c>
      <c r="V445" s="11">
        <f>SUM(V54+V95)</f>
        <v>0</v>
      </c>
      <c r="W445" s="9">
        <f>T445-V445</f>
        <v>0</v>
      </c>
      <c r="X445" s="47">
        <f>L445-Q445</f>
        <v>823501564</v>
      </c>
    </row>
    <row r="446" spans="1:24" ht="24.75" customHeight="1">
      <c r="A446" s="44" t="s">
        <v>613</v>
      </c>
      <c r="B446" s="2" t="s">
        <v>40</v>
      </c>
      <c r="C446" s="10">
        <f>SUM(C447:C448)</f>
        <v>205000000</v>
      </c>
      <c r="D446" s="10">
        <f aca="true" t="shared" si="390" ref="D446:X446">SUM(D447:D448)</f>
        <v>0</v>
      </c>
      <c r="E446" s="10">
        <f t="shared" si="390"/>
        <v>0</v>
      </c>
      <c r="F446" s="10">
        <f t="shared" si="390"/>
        <v>0</v>
      </c>
      <c r="G446" s="10">
        <f t="shared" si="390"/>
        <v>158790638</v>
      </c>
      <c r="H446" s="10">
        <f t="shared" si="390"/>
        <v>0</v>
      </c>
      <c r="I446" s="10">
        <f t="shared" si="390"/>
        <v>0</v>
      </c>
      <c r="J446" s="10">
        <f t="shared" si="390"/>
        <v>0</v>
      </c>
      <c r="K446" s="10">
        <f t="shared" si="390"/>
        <v>158790638</v>
      </c>
      <c r="L446" s="8">
        <f t="shared" si="381"/>
        <v>46209362</v>
      </c>
      <c r="M446" s="10">
        <f t="shared" si="390"/>
        <v>1372080</v>
      </c>
      <c r="N446" s="10">
        <f t="shared" si="390"/>
        <v>46209362</v>
      </c>
      <c r="O446" s="10">
        <f t="shared" si="390"/>
        <v>0</v>
      </c>
      <c r="P446" s="10">
        <f t="shared" si="390"/>
        <v>1372080</v>
      </c>
      <c r="Q446" s="10">
        <f t="shared" si="390"/>
        <v>46209362</v>
      </c>
      <c r="R446" s="10">
        <f t="shared" si="390"/>
        <v>0</v>
      </c>
      <c r="S446" s="10">
        <f t="shared" si="390"/>
        <v>18602732</v>
      </c>
      <c r="T446" s="10">
        <f t="shared" si="390"/>
        <v>37450568</v>
      </c>
      <c r="U446" s="10">
        <f t="shared" si="390"/>
        <v>18720732</v>
      </c>
      <c r="V446" s="10">
        <f t="shared" si="390"/>
        <v>37450568</v>
      </c>
      <c r="W446" s="10">
        <f t="shared" si="390"/>
        <v>0</v>
      </c>
      <c r="X446" s="48">
        <f t="shared" si="390"/>
        <v>0</v>
      </c>
    </row>
    <row r="447" spans="1:24" ht="24.75" customHeight="1">
      <c r="A447" s="46" t="s">
        <v>614</v>
      </c>
      <c r="B447" s="4" t="s">
        <v>41</v>
      </c>
      <c r="C447" s="11">
        <f aca="true" t="shared" si="391" ref="C447:K447">SUM(C56+C97+C136)</f>
        <v>145000000</v>
      </c>
      <c r="D447" s="11">
        <f t="shared" si="391"/>
        <v>0</v>
      </c>
      <c r="E447" s="11">
        <f t="shared" si="391"/>
        <v>0</v>
      </c>
      <c r="F447" s="11">
        <f t="shared" si="391"/>
        <v>0</v>
      </c>
      <c r="G447" s="11">
        <f t="shared" si="391"/>
        <v>98790638</v>
      </c>
      <c r="H447" s="11">
        <f t="shared" si="391"/>
        <v>0</v>
      </c>
      <c r="I447" s="11">
        <f t="shared" si="391"/>
        <v>0</v>
      </c>
      <c r="J447" s="11">
        <f t="shared" si="391"/>
        <v>0</v>
      </c>
      <c r="K447" s="11">
        <f t="shared" si="391"/>
        <v>98790638</v>
      </c>
      <c r="L447" s="9">
        <f t="shared" si="381"/>
        <v>46209362</v>
      </c>
      <c r="M447" s="11">
        <f>SUM(M56+M97+M136)</f>
        <v>1372080</v>
      </c>
      <c r="N447" s="11">
        <f>SUM(N56+N97+N136)</f>
        <v>46209362</v>
      </c>
      <c r="O447" s="9">
        <f>(L447-N447)</f>
        <v>0</v>
      </c>
      <c r="P447" s="11">
        <f>SUM(P56+P97+P136)</f>
        <v>1372080</v>
      </c>
      <c r="Q447" s="11">
        <f>SUM(Q56+Q97+Q136)</f>
        <v>46209362</v>
      </c>
      <c r="R447" s="9">
        <f>N447-Q447</f>
        <v>0</v>
      </c>
      <c r="S447" s="11">
        <f aca="true" t="shared" si="392" ref="S447:V448">SUM(S56+S97+S136)</f>
        <v>18602732</v>
      </c>
      <c r="T447" s="11">
        <f t="shared" si="392"/>
        <v>37450568</v>
      </c>
      <c r="U447" s="11">
        <f t="shared" si="392"/>
        <v>18720732</v>
      </c>
      <c r="V447" s="11">
        <f t="shared" si="392"/>
        <v>37450568</v>
      </c>
      <c r="W447" s="9">
        <f>T447-V447</f>
        <v>0</v>
      </c>
      <c r="X447" s="47">
        <f>L447-Q447</f>
        <v>0</v>
      </c>
    </row>
    <row r="448" spans="1:24" ht="24.75" customHeight="1">
      <c r="A448" s="46" t="s">
        <v>615</v>
      </c>
      <c r="B448" s="4" t="s">
        <v>42</v>
      </c>
      <c r="C448" s="11">
        <f aca="true" t="shared" si="393" ref="C448:K448">SUM(C57+C98+C137)</f>
        <v>60000000</v>
      </c>
      <c r="D448" s="11">
        <f t="shared" si="393"/>
        <v>0</v>
      </c>
      <c r="E448" s="11">
        <f t="shared" si="393"/>
        <v>0</v>
      </c>
      <c r="F448" s="11">
        <f t="shared" si="393"/>
        <v>0</v>
      </c>
      <c r="G448" s="11">
        <f t="shared" si="393"/>
        <v>60000000</v>
      </c>
      <c r="H448" s="11">
        <f t="shared" si="393"/>
        <v>0</v>
      </c>
      <c r="I448" s="11">
        <f t="shared" si="393"/>
        <v>0</v>
      </c>
      <c r="J448" s="11">
        <f t="shared" si="393"/>
        <v>0</v>
      </c>
      <c r="K448" s="11">
        <f t="shared" si="393"/>
        <v>60000000</v>
      </c>
      <c r="L448" s="9">
        <f t="shared" si="381"/>
        <v>0</v>
      </c>
      <c r="M448" s="11">
        <f>SUM(M57+M98+M137)</f>
        <v>0</v>
      </c>
      <c r="N448" s="11">
        <f>SUM(N57+N98+N137)</f>
        <v>0</v>
      </c>
      <c r="O448" s="9">
        <f>(L448-N448)</f>
        <v>0</v>
      </c>
      <c r="P448" s="11">
        <f>SUM(P57+P98+P137)</f>
        <v>0</v>
      </c>
      <c r="Q448" s="11">
        <f>SUM(Q57+Q98+Q137)</f>
        <v>0</v>
      </c>
      <c r="R448" s="9">
        <f>N448-Q448</f>
        <v>0</v>
      </c>
      <c r="S448" s="11">
        <f t="shared" si="392"/>
        <v>0</v>
      </c>
      <c r="T448" s="11">
        <f t="shared" si="392"/>
        <v>0</v>
      </c>
      <c r="U448" s="11">
        <f t="shared" si="392"/>
        <v>0</v>
      </c>
      <c r="V448" s="11">
        <f t="shared" si="392"/>
        <v>0</v>
      </c>
      <c r="W448" s="9">
        <f>T448-V448</f>
        <v>0</v>
      </c>
      <c r="X448" s="47">
        <f>L448-Q448</f>
        <v>0</v>
      </c>
    </row>
    <row r="449" spans="1:24" ht="24.75" customHeight="1">
      <c r="A449" s="44" t="s">
        <v>616</v>
      </c>
      <c r="B449" s="2" t="s">
        <v>43</v>
      </c>
      <c r="C449" s="10">
        <f>SUM(C450)</f>
        <v>60000000</v>
      </c>
      <c r="D449" s="10">
        <f aca="true" t="shared" si="394" ref="D449:K449">SUM(D450)</f>
        <v>0</v>
      </c>
      <c r="E449" s="10">
        <f t="shared" si="394"/>
        <v>0</v>
      </c>
      <c r="F449" s="10">
        <f t="shared" si="394"/>
        <v>100000000</v>
      </c>
      <c r="G449" s="10">
        <f t="shared" si="394"/>
        <v>40617887</v>
      </c>
      <c r="H449" s="10">
        <f t="shared" si="394"/>
        <v>0</v>
      </c>
      <c r="I449" s="10">
        <f t="shared" si="394"/>
        <v>0</v>
      </c>
      <c r="J449" s="10">
        <f t="shared" si="394"/>
        <v>100000000</v>
      </c>
      <c r="K449" s="10">
        <f t="shared" si="394"/>
        <v>40617887</v>
      </c>
      <c r="L449" s="8">
        <f t="shared" si="381"/>
        <v>119382113</v>
      </c>
      <c r="M449" s="10">
        <f aca="true" t="shared" si="395" ref="M449:X449">SUM(M450)</f>
        <v>85239944</v>
      </c>
      <c r="N449" s="10">
        <f t="shared" si="395"/>
        <v>85755644</v>
      </c>
      <c r="O449" s="10">
        <f t="shared" si="395"/>
        <v>33626469</v>
      </c>
      <c r="P449" s="10">
        <f t="shared" si="395"/>
        <v>85239944</v>
      </c>
      <c r="Q449" s="10">
        <f t="shared" si="395"/>
        <v>85755644</v>
      </c>
      <c r="R449" s="10">
        <f t="shared" si="395"/>
        <v>0</v>
      </c>
      <c r="S449" s="10">
        <f t="shared" si="395"/>
        <v>85239944</v>
      </c>
      <c r="T449" s="10">
        <f t="shared" si="395"/>
        <v>85755644</v>
      </c>
      <c r="U449" s="10">
        <f t="shared" si="395"/>
        <v>85239944</v>
      </c>
      <c r="V449" s="10">
        <f t="shared" si="395"/>
        <v>85755644</v>
      </c>
      <c r="W449" s="10">
        <f t="shared" si="395"/>
        <v>0</v>
      </c>
      <c r="X449" s="48">
        <f t="shared" si="395"/>
        <v>33626469</v>
      </c>
    </row>
    <row r="450" spans="1:24" ht="24.75" customHeight="1">
      <c r="A450" s="46" t="s">
        <v>617</v>
      </c>
      <c r="B450" s="3" t="s">
        <v>44</v>
      </c>
      <c r="C450" s="11">
        <f aca="true" t="shared" si="396" ref="C450:K450">SUM(C59+C100+C139)</f>
        <v>60000000</v>
      </c>
      <c r="D450" s="11">
        <f t="shared" si="396"/>
        <v>0</v>
      </c>
      <c r="E450" s="11">
        <f t="shared" si="396"/>
        <v>0</v>
      </c>
      <c r="F450" s="11">
        <f t="shared" si="396"/>
        <v>100000000</v>
      </c>
      <c r="G450" s="11">
        <f t="shared" si="396"/>
        <v>40617887</v>
      </c>
      <c r="H450" s="11">
        <f t="shared" si="396"/>
        <v>0</v>
      </c>
      <c r="I450" s="11">
        <f t="shared" si="396"/>
        <v>0</v>
      </c>
      <c r="J450" s="11">
        <f t="shared" si="396"/>
        <v>100000000</v>
      </c>
      <c r="K450" s="11">
        <f t="shared" si="396"/>
        <v>40617887</v>
      </c>
      <c r="L450" s="9">
        <f t="shared" si="381"/>
        <v>119382113</v>
      </c>
      <c r="M450" s="11">
        <f>SUM(M59+M100+M139)</f>
        <v>85239944</v>
      </c>
      <c r="N450" s="11">
        <f>SUM(N59+N100+N139)</f>
        <v>85755644</v>
      </c>
      <c r="O450" s="9">
        <f>(L450-N450)</f>
        <v>33626469</v>
      </c>
      <c r="P450" s="11">
        <f>SUM(P59+P100+P139)</f>
        <v>85239944</v>
      </c>
      <c r="Q450" s="11">
        <f>SUM(Q59+Q100+Q139)</f>
        <v>85755644</v>
      </c>
      <c r="R450" s="9">
        <f>N450-Q450</f>
        <v>0</v>
      </c>
      <c r="S450" s="11">
        <f>SUM(S59+S100+S139)</f>
        <v>85239944</v>
      </c>
      <c r="T450" s="11">
        <f>SUM(T59+T100+T139)</f>
        <v>85755644</v>
      </c>
      <c r="U450" s="11">
        <f>SUM(U59+U100+U139)</f>
        <v>85239944</v>
      </c>
      <c r="V450" s="11">
        <f>SUM(V59+V100+V139)</f>
        <v>85755644</v>
      </c>
      <c r="W450" s="9">
        <f>T450-V450</f>
        <v>0</v>
      </c>
      <c r="X450" s="47">
        <f>L450-Q450</f>
        <v>33626469</v>
      </c>
    </row>
    <row r="451" spans="1:24" ht="24.75" customHeight="1">
      <c r="A451" s="44" t="s">
        <v>618</v>
      </c>
      <c r="B451" s="2" t="s">
        <v>45</v>
      </c>
      <c r="C451" s="10">
        <f>(C452+C453)</f>
        <v>550001000</v>
      </c>
      <c r="D451" s="10">
        <f aca="true" t="shared" si="397" ref="D451:K451">(D452+D453)</f>
        <v>0</v>
      </c>
      <c r="E451" s="10">
        <f t="shared" si="397"/>
        <v>0</v>
      </c>
      <c r="F451" s="10">
        <f t="shared" si="397"/>
        <v>0</v>
      </c>
      <c r="G451" s="10">
        <f t="shared" si="397"/>
        <v>145795517</v>
      </c>
      <c r="H451" s="10">
        <f t="shared" si="397"/>
        <v>0</v>
      </c>
      <c r="I451" s="10">
        <f t="shared" si="397"/>
        <v>0</v>
      </c>
      <c r="J451" s="10">
        <f t="shared" si="397"/>
        <v>90000000</v>
      </c>
      <c r="K451" s="10">
        <f t="shared" si="397"/>
        <v>145795517</v>
      </c>
      <c r="L451" s="8">
        <f t="shared" si="381"/>
        <v>494205483</v>
      </c>
      <c r="M451" s="10">
        <f aca="true" t="shared" si="398" ref="M451:X451">(M452+M453)</f>
        <v>-42368596</v>
      </c>
      <c r="N451" s="10">
        <f t="shared" si="398"/>
        <v>451836887</v>
      </c>
      <c r="O451" s="10">
        <f t="shared" si="398"/>
        <v>42368596</v>
      </c>
      <c r="P451" s="10">
        <f t="shared" si="398"/>
        <v>-36692600</v>
      </c>
      <c r="Q451" s="10">
        <f t="shared" si="398"/>
        <v>451836887</v>
      </c>
      <c r="R451" s="10">
        <f t="shared" si="398"/>
        <v>0</v>
      </c>
      <c r="S451" s="10">
        <f t="shared" si="398"/>
        <v>68398467</v>
      </c>
      <c r="T451" s="10">
        <f t="shared" si="398"/>
        <v>440513553</v>
      </c>
      <c r="U451" s="10">
        <f t="shared" si="398"/>
        <v>70978466</v>
      </c>
      <c r="V451" s="10">
        <f t="shared" si="398"/>
        <v>440513553</v>
      </c>
      <c r="W451" s="10">
        <f t="shared" si="398"/>
        <v>0</v>
      </c>
      <c r="X451" s="48">
        <f t="shared" si="398"/>
        <v>42368596</v>
      </c>
    </row>
    <row r="452" spans="1:24" ht="24.75" customHeight="1">
      <c r="A452" s="46" t="s">
        <v>620</v>
      </c>
      <c r="B452" s="4" t="s">
        <v>144</v>
      </c>
      <c r="C452" s="11">
        <f aca="true" t="shared" si="399" ref="C452:J452">SUM(C102+C141)</f>
        <v>100001000</v>
      </c>
      <c r="D452" s="11">
        <f t="shared" si="399"/>
        <v>0</v>
      </c>
      <c r="E452" s="11">
        <f t="shared" si="399"/>
        <v>0</v>
      </c>
      <c r="F452" s="11">
        <f t="shared" si="399"/>
        <v>0</v>
      </c>
      <c r="G452" s="11">
        <f t="shared" si="399"/>
        <v>4749500</v>
      </c>
      <c r="H452" s="11">
        <f t="shared" si="399"/>
        <v>0</v>
      </c>
      <c r="I452" s="11">
        <f t="shared" si="399"/>
        <v>0</v>
      </c>
      <c r="J452" s="11">
        <f t="shared" si="399"/>
        <v>0</v>
      </c>
      <c r="K452" s="11">
        <f>SUM(K102+K141)</f>
        <v>4749500</v>
      </c>
      <c r="L452" s="9">
        <f t="shared" si="381"/>
        <v>95251500</v>
      </c>
      <c r="M452" s="11">
        <f>SUM(M102+M141)</f>
        <v>0</v>
      </c>
      <c r="N452" s="11">
        <f>SUM(N102+N141)</f>
        <v>95251500</v>
      </c>
      <c r="O452" s="9">
        <f>(L452-N452)</f>
        <v>0</v>
      </c>
      <c r="P452" s="11">
        <f>SUM(P102+P141)</f>
        <v>0</v>
      </c>
      <c r="Q452" s="11">
        <f>SUM(Q102+Q141)</f>
        <v>95251500</v>
      </c>
      <c r="R452" s="9">
        <f>N452-Q452</f>
        <v>0</v>
      </c>
      <c r="S452" s="11">
        <f>SUM(S102+S141)</f>
        <v>0</v>
      </c>
      <c r="T452" s="11">
        <f>SUM(T102+T141)</f>
        <v>95251500</v>
      </c>
      <c r="U452" s="11">
        <f>SUM(U102+U141)</f>
        <v>0</v>
      </c>
      <c r="V452" s="11">
        <f>SUM(V102+V141)</f>
        <v>95251500</v>
      </c>
      <c r="W452" s="9">
        <f>T452-V452</f>
        <v>0</v>
      </c>
      <c r="X452" s="47">
        <f>L452-Q452</f>
        <v>0</v>
      </c>
    </row>
    <row r="453" spans="1:24" ht="24.75" customHeight="1">
      <c r="A453" s="46" t="s">
        <v>619</v>
      </c>
      <c r="B453" s="4" t="s">
        <v>46</v>
      </c>
      <c r="C453" s="11">
        <f aca="true" t="shared" si="400" ref="C453:J453">SUM(C61)</f>
        <v>450000000</v>
      </c>
      <c r="D453" s="11">
        <f t="shared" si="400"/>
        <v>0</v>
      </c>
      <c r="E453" s="11">
        <f t="shared" si="400"/>
        <v>0</v>
      </c>
      <c r="F453" s="11">
        <f t="shared" si="400"/>
        <v>0</v>
      </c>
      <c r="G453" s="11">
        <f t="shared" si="400"/>
        <v>141046017</v>
      </c>
      <c r="H453" s="11">
        <f t="shared" si="400"/>
        <v>0</v>
      </c>
      <c r="I453" s="11">
        <f t="shared" si="400"/>
        <v>0</v>
      </c>
      <c r="J453" s="11">
        <f t="shared" si="400"/>
        <v>90000000</v>
      </c>
      <c r="K453" s="11">
        <f>SUM(K61)</f>
        <v>141046017</v>
      </c>
      <c r="L453" s="9">
        <f t="shared" si="381"/>
        <v>398953983</v>
      </c>
      <c r="M453" s="11">
        <f>SUM(M61)</f>
        <v>-42368596</v>
      </c>
      <c r="N453" s="11">
        <f>SUM(N61)</f>
        <v>356585387</v>
      </c>
      <c r="O453" s="9">
        <f>(L453-N453)</f>
        <v>42368596</v>
      </c>
      <c r="P453" s="11">
        <f>SUM(P61)</f>
        <v>-36692600</v>
      </c>
      <c r="Q453" s="11">
        <f>SUM(Q61)</f>
        <v>356585387</v>
      </c>
      <c r="R453" s="9">
        <f>N453-Q453</f>
        <v>0</v>
      </c>
      <c r="S453" s="11">
        <f>SUM(S61)</f>
        <v>68398467</v>
      </c>
      <c r="T453" s="11">
        <f>SUM(T61)</f>
        <v>345262053</v>
      </c>
      <c r="U453" s="11">
        <f>SUM(U61)</f>
        <v>70978466</v>
      </c>
      <c r="V453" s="11">
        <f>SUM(V61)</f>
        <v>345262053</v>
      </c>
      <c r="W453" s="9">
        <f>T453-V453</f>
        <v>0</v>
      </c>
      <c r="X453" s="47">
        <f>L453-Q453</f>
        <v>42368596</v>
      </c>
    </row>
    <row r="454" spans="1:24" ht="39.75" customHeight="1">
      <c r="A454" s="44" t="s">
        <v>621</v>
      </c>
      <c r="B454" s="2" t="s">
        <v>54</v>
      </c>
      <c r="C454" s="10">
        <f>(C455+C456+C457)</f>
        <v>13150000000</v>
      </c>
      <c r="D454" s="10">
        <f aca="true" t="shared" si="401" ref="D454:X454">(D455+D456+D457)</f>
        <v>0</v>
      </c>
      <c r="E454" s="10">
        <f t="shared" si="401"/>
        <v>0</v>
      </c>
      <c r="F454" s="10">
        <f t="shared" si="401"/>
        <v>0</v>
      </c>
      <c r="G454" s="10">
        <f t="shared" si="401"/>
        <v>1945205411</v>
      </c>
      <c r="H454" s="10">
        <f t="shared" si="401"/>
        <v>0</v>
      </c>
      <c r="I454" s="10">
        <f t="shared" si="401"/>
        <v>0</v>
      </c>
      <c r="J454" s="10">
        <f t="shared" si="401"/>
        <v>0</v>
      </c>
      <c r="K454" s="10">
        <f t="shared" si="401"/>
        <v>3472527355</v>
      </c>
      <c r="L454" s="8">
        <f t="shared" si="381"/>
        <v>9677472645</v>
      </c>
      <c r="M454" s="10">
        <f t="shared" si="401"/>
        <v>-190872000</v>
      </c>
      <c r="N454" s="10">
        <f t="shared" si="401"/>
        <v>9602832645</v>
      </c>
      <c r="O454" s="10">
        <f t="shared" si="401"/>
        <v>74640000</v>
      </c>
      <c r="P454" s="10">
        <f t="shared" si="401"/>
        <v>0</v>
      </c>
      <c r="Q454" s="10">
        <f t="shared" si="401"/>
        <v>9602832645</v>
      </c>
      <c r="R454" s="10">
        <f t="shared" si="401"/>
        <v>0</v>
      </c>
      <c r="S454" s="10">
        <f t="shared" si="401"/>
        <v>2479752919</v>
      </c>
      <c r="T454" s="10">
        <f t="shared" si="401"/>
        <v>7045818021</v>
      </c>
      <c r="U454" s="10">
        <f t="shared" si="401"/>
        <v>1222857603</v>
      </c>
      <c r="V454" s="10">
        <f t="shared" si="401"/>
        <v>5775920205</v>
      </c>
      <c r="W454" s="10">
        <f t="shared" si="401"/>
        <v>1269897816</v>
      </c>
      <c r="X454" s="48">
        <f t="shared" si="401"/>
        <v>74640000</v>
      </c>
    </row>
    <row r="455" spans="1:24" ht="33.75" customHeight="1">
      <c r="A455" s="46" t="s">
        <v>622</v>
      </c>
      <c r="B455" s="4" t="s">
        <v>55</v>
      </c>
      <c r="C455" s="14">
        <f aca="true" t="shared" si="402" ref="C455:J455">SUM(C145)</f>
        <v>12400000000</v>
      </c>
      <c r="D455" s="14">
        <f t="shared" si="402"/>
        <v>0</v>
      </c>
      <c r="E455" s="14">
        <f t="shared" si="402"/>
        <v>0</v>
      </c>
      <c r="F455" s="14">
        <f t="shared" si="402"/>
        <v>0</v>
      </c>
      <c r="G455" s="14">
        <f t="shared" si="402"/>
        <v>1758572496</v>
      </c>
      <c r="H455" s="14">
        <f t="shared" si="402"/>
        <v>0</v>
      </c>
      <c r="I455" s="14">
        <f t="shared" si="402"/>
        <v>0</v>
      </c>
      <c r="J455" s="14">
        <f t="shared" si="402"/>
        <v>0</v>
      </c>
      <c r="K455" s="14">
        <f>SUM(K145)</f>
        <v>3285894440</v>
      </c>
      <c r="L455" s="9">
        <f t="shared" si="381"/>
        <v>9114105560</v>
      </c>
      <c r="M455" s="14">
        <f aca="true" t="shared" si="403" ref="M455:N457">SUM(M145)</f>
        <v>-190872000</v>
      </c>
      <c r="N455" s="14">
        <f t="shared" si="403"/>
        <v>9039465560</v>
      </c>
      <c r="O455" s="9">
        <f aca="true" t="shared" si="404" ref="O455:O460">(L455-N455)</f>
        <v>74640000</v>
      </c>
      <c r="P455" s="14">
        <f aca="true" t="shared" si="405" ref="P455:Q457">SUM(P145)</f>
        <v>0</v>
      </c>
      <c r="Q455" s="14">
        <f t="shared" si="405"/>
        <v>9039465560</v>
      </c>
      <c r="R455" s="9">
        <f>N455-Q455</f>
        <v>0</v>
      </c>
      <c r="S455" s="14">
        <f aca="true" t="shared" si="406" ref="S455:V457">SUM(S145)</f>
        <v>2337624776</v>
      </c>
      <c r="T455" s="14">
        <f t="shared" si="406"/>
        <v>6588153556</v>
      </c>
      <c r="U455" s="14">
        <f t="shared" si="406"/>
        <v>1089266376</v>
      </c>
      <c r="V455" s="14">
        <f t="shared" si="406"/>
        <v>5339795156</v>
      </c>
      <c r="W455" s="9">
        <f>T455-V455</f>
        <v>1248358400</v>
      </c>
      <c r="X455" s="47">
        <f>L455-Q455</f>
        <v>74640000</v>
      </c>
    </row>
    <row r="456" spans="1:24" ht="24.75" customHeight="1">
      <c r="A456" s="46" t="s">
        <v>623</v>
      </c>
      <c r="B456" s="4" t="s">
        <v>56</v>
      </c>
      <c r="C456" s="14">
        <f aca="true" t="shared" si="407" ref="C456:J456">SUM(C146)</f>
        <v>300000000</v>
      </c>
      <c r="D456" s="14">
        <f t="shared" si="407"/>
        <v>0</v>
      </c>
      <c r="E456" s="14">
        <f t="shared" si="407"/>
        <v>0</v>
      </c>
      <c r="F456" s="14">
        <f t="shared" si="407"/>
        <v>0</v>
      </c>
      <c r="G456" s="14">
        <f t="shared" si="407"/>
        <v>108820865</v>
      </c>
      <c r="H456" s="14">
        <f t="shared" si="407"/>
        <v>0</v>
      </c>
      <c r="I456" s="14">
        <f t="shared" si="407"/>
        <v>0</v>
      </c>
      <c r="J456" s="14">
        <f t="shared" si="407"/>
        <v>0</v>
      </c>
      <c r="K456" s="14">
        <f>SUM(K146)</f>
        <v>108820865</v>
      </c>
      <c r="L456" s="9">
        <f t="shared" si="381"/>
        <v>191179135</v>
      </c>
      <c r="M456" s="14">
        <f t="shared" si="403"/>
        <v>0</v>
      </c>
      <c r="N456" s="14">
        <f t="shared" si="403"/>
        <v>191179135</v>
      </c>
      <c r="O456" s="9">
        <f t="shared" si="404"/>
        <v>0</v>
      </c>
      <c r="P456" s="14">
        <f t="shared" si="405"/>
        <v>0</v>
      </c>
      <c r="Q456" s="14">
        <f t="shared" si="405"/>
        <v>191179135</v>
      </c>
      <c r="R456" s="9">
        <f>N456-Q456</f>
        <v>0</v>
      </c>
      <c r="S456" s="14">
        <f t="shared" si="406"/>
        <v>33852788</v>
      </c>
      <c r="T456" s="14">
        <f t="shared" si="406"/>
        <v>163295135</v>
      </c>
      <c r="U456" s="14">
        <f t="shared" si="406"/>
        <v>25315872</v>
      </c>
      <c r="V456" s="14">
        <f t="shared" si="406"/>
        <v>141755719</v>
      </c>
      <c r="W456" s="9">
        <f>T456-V456</f>
        <v>21539416</v>
      </c>
      <c r="X456" s="47">
        <f>L456-Q456</f>
        <v>0</v>
      </c>
    </row>
    <row r="457" spans="1:24" ht="42" customHeight="1">
      <c r="A457" s="46" t="s">
        <v>624</v>
      </c>
      <c r="B457" s="4" t="s">
        <v>141</v>
      </c>
      <c r="C457" s="14">
        <f aca="true" t="shared" si="408" ref="C457:J457">SUM(C147)</f>
        <v>450000000</v>
      </c>
      <c r="D457" s="14">
        <f t="shared" si="408"/>
        <v>0</v>
      </c>
      <c r="E457" s="14">
        <f t="shared" si="408"/>
        <v>0</v>
      </c>
      <c r="F457" s="14">
        <f t="shared" si="408"/>
        <v>0</v>
      </c>
      <c r="G457" s="14">
        <f t="shared" si="408"/>
        <v>77812050</v>
      </c>
      <c r="H457" s="14">
        <f t="shared" si="408"/>
        <v>0</v>
      </c>
      <c r="I457" s="14">
        <f t="shared" si="408"/>
        <v>0</v>
      </c>
      <c r="J457" s="14">
        <f t="shared" si="408"/>
        <v>0</v>
      </c>
      <c r="K457" s="14">
        <f>SUM(K147)</f>
        <v>77812050</v>
      </c>
      <c r="L457" s="9">
        <f t="shared" si="381"/>
        <v>372187950</v>
      </c>
      <c r="M457" s="14">
        <f t="shared" si="403"/>
        <v>0</v>
      </c>
      <c r="N457" s="14">
        <f t="shared" si="403"/>
        <v>372187950</v>
      </c>
      <c r="O457" s="9">
        <f t="shared" si="404"/>
        <v>0</v>
      </c>
      <c r="P457" s="14">
        <f t="shared" si="405"/>
        <v>0</v>
      </c>
      <c r="Q457" s="14">
        <f t="shared" si="405"/>
        <v>372187950</v>
      </c>
      <c r="R457" s="9">
        <f>N457-Q457</f>
        <v>0</v>
      </c>
      <c r="S457" s="14">
        <f t="shared" si="406"/>
        <v>108275355</v>
      </c>
      <c r="T457" s="14">
        <f t="shared" si="406"/>
        <v>294369330</v>
      </c>
      <c r="U457" s="14">
        <f t="shared" si="406"/>
        <v>108275355</v>
      </c>
      <c r="V457" s="14">
        <f t="shared" si="406"/>
        <v>294369330</v>
      </c>
      <c r="W457" s="9">
        <f>T457-V457</f>
        <v>0</v>
      </c>
      <c r="X457" s="47">
        <f>L457-Q457</f>
        <v>0</v>
      </c>
    </row>
    <row r="458" spans="1:24" ht="24.75" customHeight="1">
      <c r="A458" s="44" t="s">
        <v>627</v>
      </c>
      <c r="B458" s="2" t="s">
        <v>119</v>
      </c>
      <c r="C458" s="10">
        <f>SUM(C459:C460)</f>
        <v>2000000000</v>
      </c>
      <c r="D458" s="10">
        <f aca="true" t="shared" si="409" ref="D458:X458">SUM(D459:D460)</f>
        <v>0</v>
      </c>
      <c r="E458" s="10">
        <f t="shared" si="409"/>
        <v>0</v>
      </c>
      <c r="F458" s="10">
        <f t="shared" si="409"/>
        <v>0</v>
      </c>
      <c r="G458" s="10">
        <f t="shared" si="409"/>
        <v>496506789</v>
      </c>
      <c r="H458" s="10">
        <f t="shared" si="409"/>
        <v>0</v>
      </c>
      <c r="I458" s="10">
        <f t="shared" si="409"/>
        <v>0</v>
      </c>
      <c r="J458" s="10">
        <f t="shared" si="409"/>
        <v>270000000</v>
      </c>
      <c r="K458" s="10">
        <f t="shared" si="409"/>
        <v>496506789</v>
      </c>
      <c r="L458" s="8">
        <f t="shared" si="381"/>
        <v>1773493211</v>
      </c>
      <c r="M458" s="10">
        <f t="shared" si="409"/>
        <v>-115417845</v>
      </c>
      <c r="N458" s="10">
        <f t="shared" si="409"/>
        <v>1658075366</v>
      </c>
      <c r="O458" s="10">
        <f t="shared" si="409"/>
        <v>115417845</v>
      </c>
      <c r="P458" s="10">
        <f t="shared" si="409"/>
        <v>-61822930</v>
      </c>
      <c r="Q458" s="10">
        <f t="shared" si="409"/>
        <v>1658075366</v>
      </c>
      <c r="R458" s="10">
        <f t="shared" si="409"/>
        <v>0</v>
      </c>
      <c r="S458" s="10">
        <f t="shared" si="409"/>
        <v>267580450</v>
      </c>
      <c r="T458" s="10">
        <f t="shared" si="409"/>
        <v>1450673214</v>
      </c>
      <c r="U458" s="10">
        <f t="shared" si="409"/>
        <v>294018780</v>
      </c>
      <c r="V458" s="10">
        <f t="shared" si="409"/>
        <v>1437048214</v>
      </c>
      <c r="W458" s="10">
        <f t="shared" si="409"/>
        <v>13625000</v>
      </c>
      <c r="X458" s="48">
        <f t="shared" si="409"/>
        <v>115417845</v>
      </c>
    </row>
    <row r="459" spans="1:24" ht="24.75" customHeight="1">
      <c r="A459" s="58" t="s">
        <v>625</v>
      </c>
      <c r="B459" s="4" t="s">
        <v>57</v>
      </c>
      <c r="C459" s="14">
        <f aca="true" t="shared" si="410" ref="C459:J459">SUM(C151)</f>
        <v>1700000000</v>
      </c>
      <c r="D459" s="14">
        <f t="shared" si="410"/>
        <v>0</v>
      </c>
      <c r="E459" s="14">
        <f t="shared" si="410"/>
        <v>0</v>
      </c>
      <c r="F459" s="14">
        <f t="shared" si="410"/>
        <v>0</v>
      </c>
      <c r="G459" s="14">
        <f t="shared" si="410"/>
        <v>448142715</v>
      </c>
      <c r="H459" s="14">
        <f t="shared" si="410"/>
        <v>0</v>
      </c>
      <c r="I459" s="14">
        <f t="shared" si="410"/>
        <v>0</v>
      </c>
      <c r="J459" s="14">
        <f t="shared" si="410"/>
        <v>270000000</v>
      </c>
      <c r="K459" s="14">
        <f>SUM(K151)</f>
        <v>448142715</v>
      </c>
      <c r="L459" s="9">
        <f t="shared" si="381"/>
        <v>1521857285</v>
      </c>
      <c r="M459" s="14">
        <f>SUM(M151)</f>
        <v>-115417845</v>
      </c>
      <c r="N459" s="14">
        <f>SUM(N151)</f>
        <v>1406439440</v>
      </c>
      <c r="O459" s="9">
        <f t="shared" si="404"/>
        <v>115417845</v>
      </c>
      <c r="P459" s="14">
        <f>SUM(P151)</f>
        <v>-61822930</v>
      </c>
      <c r="Q459" s="14">
        <f>SUM(Q151)</f>
        <v>1406439440</v>
      </c>
      <c r="R459" s="9">
        <f>N459-Q459</f>
        <v>0</v>
      </c>
      <c r="S459" s="14">
        <f aca="true" t="shared" si="411" ref="S459:V460">SUM(S151)</f>
        <v>219671469</v>
      </c>
      <c r="T459" s="14">
        <f t="shared" si="411"/>
        <v>1229037288</v>
      </c>
      <c r="U459" s="14">
        <f t="shared" si="411"/>
        <v>245484799</v>
      </c>
      <c r="V459" s="14">
        <f t="shared" si="411"/>
        <v>1229037288</v>
      </c>
      <c r="W459" s="9">
        <f>T459-V459</f>
        <v>0</v>
      </c>
      <c r="X459" s="47">
        <f>L459-Q459</f>
        <v>115417845</v>
      </c>
    </row>
    <row r="460" spans="1:24" ht="24.75" customHeight="1">
      <c r="A460" s="58" t="s">
        <v>626</v>
      </c>
      <c r="B460" s="4" t="s">
        <v>58</v>
      </c>
      <c r="C460" s="14">
        <f aca="true" t="shared" si="412" ref="C460:J460">SUM(C152)</f>
        <v>300000000</v>
      </c>
      <c r="D460" s="14">
        <f t="shared" si="412"/>
        <v>0</v>
      </c>
      <c r="E460" s="14">
        <f t="shared" si="412"/>
        <v>0</v>
      </c>
      <c r="F460" s="14">
        <f t="shared" si="412"/>
        <v>0</v>
      </c>
      <c r="G460" s="14">
        <f t="shared" si="412"/>
        <v>48364074</v>
      </c>
      <c r="H460" s="14">
        <f t="shared" si="412"/>
        <v>0</v>
      </c>
      <c r="I460" s="14">
        <f t="shared" si="412"/>
        <v>0</v>
      </c>
      <c r="J460" s="14">
        <f t="shared" si="412"/>
        <v>0</v>
      </c>
      <c r="K460" s="14">
        <f>SUM(K152)</f>
        <v>48364074</v>
      </c>
      <c r="L460" s="9">
        <f t="shared" si="381"/>
        <v>251635926</v>
      </c>
      <c r="M460" s="14">
        <f>SUM(M152)</f>
        <v>0</v>
      </c>
      <c r="N460" s="14">
        <f>SUM(N152)</f>
        <v>251635926</v>
      </c>
      <c r="O460" s="9">
        <f t="shared" si="404"/>
        <v>0</v>
      </c>
      <c r="P460" s="14">
        <f>SUM(P152)</f>
        <v>0</v>
      </c>
      <c r="Q460" s="14">
        <f>SUM(Q152)</f>
        <v>251635926</v>
      </c>
      <c r="R460" s="9">
        <f>N460-Q460</f>
        <v>0</v>
      </c>
      <c r="S460" s="14">
        <f t="shared" si="411"/>
        <v>47908981</v>
      </c>
      <c r="T460" s="14">
        <f t="shared" si="411"/>
        <v>221635926</v>
      </c>
      <c r="U460" s="14">
        <f t="shared" si="411"/>
        <v>48533981</v>
      </c>
      <c r="V460" s="14">
        <f t="shared" si="411"/>
        <v>208010926</v>
      </c>
      <c r="W460" s="9">
        <f>T460-V460</f>
        <v>13625000</v>
      </c>
      <c r="X460" s="47">
        <f>L460-Q460</f>
        <v>0</v>
      </c>
    </row>
    <row r="461" spans="1:24" ht="24.75" customHeight="1">
      <c r="A461" s="44" t="s">
        <v>628</v>
      </c>
      <c r="B461" s="2" t="s">
        <v>59</v>
      </c>
      <c r="C461" s="10">
        <f>SUM(C462+C464+C466+C468)</f>
        <v>8286595156</v>
      </c>
      <c r="D461" s="10">
        <f aca="true" t="shared" si="413" ref="D461:X461">SUM(D462+D464+D466+D468)</f>
        <v>0</v>
      </c>
      <c r="E461" s="10">
        <f t="shared" si="413"/>
        <v>0</v>
      </c>
      <c r="F461" s="10">
        <f t="shared" si="413"/>
        <v>0</v>
      </c>
      <c r="G461" s="10">
        <f t="shared" si="413"/>
        <v>7541799714</v>
      </c>
      <c r="H461" s="10">
        <f t="shared" si="413"/>
        <v>0</v>
      </c>
      <c r="I461" s="10">
        <f t="shared" si="413"/>
        <v>0</v>
      </c>
      <c r="J461" s="10">
        <f t="shared" si="413"/>
        <v>161014820</v>
      </c>
      <c r="K461" s="10">
        <f t="shared" si="413"/>
        <v>7645492590</v>
      </c>
      <c r="L461" s="8">
        <f t="shared" si="381"/>
        <v>802117386</v>
      </c>
      <c r="M461" s="10">
        <f t="shared" si="413"/>
        <v>-39943450.79</v>
      </c>
      <c r="N461" s="10">
        <f t="shared" si="413"/>
        <v>723685549.21</v>
      </c>
      <c r="O461" s="10">
        <f t="shared" si="413"/>
        <v>78431836.78999999</v>
      </c>
      <c r="P461" s="10">
        <f t="shared" si="413"/>
        <v>100573073.21000001</v>
      </c>
      <c r="Q461" s="10">
        <f t="shared" si="413"/>
        <v>723685549.21</v>
      </c>
      <c r="R461" s="10">
        <f t="shared" si="413"/>
        <v>0</v>
      </c>
      <c r="S461" s="10">
        <f t="shared" si="413"/>
        <v>302238003.88</v>
      </c>
      <c r="T461" s="10">
        <f t="shared" si="413"/>
        <v>666672549.21</v>
      </c>
      <c r="U461" s="10">
        <f t="shared" si="413"/>
        <v>46490127.88</v>
      </c>
      <c r="V461" s="10">
        <f t="shared" si="413"/>
        <v>410924673.21</v>
      </c>
      <c r="W461" s="10">
        <f t="shared" si="413"/>
        <v>255747876</v>
      </c>
      <c r="X461" s="48">
        <f t="shared" si="413"/>
        <v>78431836.78999999</v>
      </c>
    </row>
    <row r="462" spans="1:24" ht="24.75" customHeight="1">
      <c r="A462" s="44" t="s">
        <v>629</v>
      </c>
      <c r="B462" s="2" t="s">
        <v>60</v>
      </c>
      <c r="C462" s="10">
        <f>SUM(C463)</f>
        <v>65000000</v>
      </c>
      <c r="D462" s="10">
        <f aca="true" t="shared" si="414" ref="D462:X462">SUM(D463)</f>
        <v>0</v>
      </c>
      <c r="E462" s="10">
        <f t="shared" si="414"/>
        <v>0</v>
      </c>
      <c r="F462" s="10">
        <f t="shared" si="414"/>
        <v>0</v>
      </c>
      <c r="G462" s="10">
        <f t="shared" si="414"/>
        <v>0</v>
      </c>
      <c r="H462" s="10">
        <f t="shared" si="414"/>
        <v>0</v>
      </c>
      <c r="I462" s="10">
        <f t="shared" si="414"/>
        <v>0</v>
      </c>
      <c r="J462" s="10">
        <f t="shared" si="414"/>
        <v>0</v>
      </c>
      <c r="K462" s="10">
        <f t="shared" si="414"/>
        <v>0</v>
      </c>
      <c r="L462" s="8">
        <f t="shared" si="381"/>
        <v>65000000</v>
      </c>
      <c r="M462" s="10">
        <f t="shared" si="414"/>
        <v>-8870326.79</v>
      </c>
      <c r="N462" s="10">
        <f t="shared" si="414"/>
        <v>56129673.21</v>
      </c>
      <c r="O462" s="10">
        <f t="shared" si="414"/>
        <v>8870326.79</v>
      </c>
      <c r="P462" s="10">
        <f t="shared" si="414"/>
        <v>43560073.21</v>
      </c>
      <c r="Q462" s="10">
        <f t="shared" si="414"/>
        <v>56129673.21</v>
      </c>
      <c r="R462" s="10">
        <f t="shared" si="414"/>
        <v>0</v>
      </c>
      <c r="S462" s="10">
        <f t="shared" si="414"/>
        <v>46490127.88</v>
      </c>
      <c r="T462" s="10">
        <f t="shared" si="414"/>
        <v>56129673.21</v>
      </c>
      <c r="U462" s="10">
        <f t="shared" si="414"/>
        <v>46490127.88</v>
      </c>
      <c r="V462" s="10">
        <f t="shared" si="414"/>
        <v>56129673.21</v>
      </c>
      <c r="W462" s="10">
        <f t="shared" si="414"/>
        <v>0</v>
      </c>
      <c r="X462" s="48">
        <f t="shared" si="414"/>
        <v>8870326.79</v>
      </c>
    </row>
    <row r="463" spans="1:24" ht="24.75" customHeight="1">
      <c r="A463" s="46" t="s">
        <v>630</v>
      </c>
      <c r="B463" s="4" t="s">
        <v>61</v>
      </c>
      <c r="C463" s="14">
        <f aca="true" t="shared" si="415" ref="C463:K463">SUM(C157)</f>
        <v>65000000</v>
      </c>
      <c r="D463" s="14">
        <f t="shared" si="415"/>
        <v>0</v>
      </c>
      <c r="E463" s="14">
        <f t="shared" si="415"/>
        <v>0</v>
      </c>
      <c r="F463" s="14">
        <f t="shared" si="415"/>
        <v>0</v>
      </c>
      <c r="G463" s="14">
        <f t="shared" si="415"/>
        <v>0</v>
      </c>
      <c r="H463" s="14">
        <f t="shared" si="415"/>
        <v>0</v>
      </c>
      <c r="I463" s="14">
        <f t="shared" si="415"/>
        <v>0</v>
      </c>
      <c r="J463" s="14">
        <f t="shared" si="415"/>
        <v>0</v>
      </c>
      <c r="K463" s="14">
        <f t="shared" si="415"/>
        <v>0</v>
      </c>
      <c r="L463" s="9">
        <f t="shared" si="381"/>
        <v>65000000</v>
      </c>
      <c r="M463" s="14">
        <f>SUM(M157)</f>
        <v>-8870326.79</v>
      </c>
      <c r="N463" s="14">
        <f>SUM(N157)</f>
        <v>56129673.21</v>
      </c>
      <c r="O463" s="9">
        <f>(L463-N463)</f>
        <v>8870326.79</v>
      </c>
      <c r="P463" s="14">
        <f>SUM(P157)</f>
        <v>43560073.21</v>
      </c>
      <c r="Q463" s="14">
        <f>SUM(Q157)</f>
        <v>56129673.21</v>
      </c>
      <c r="R463" s="9">
        <f>N463-Q463</f>
        <v>0</v>
      </c>
      <c r="S463" s="14">
        <f>SUM(S157)</f>
        <v>46490127.88</v>
      </c>
      <c r="T463" s="14">
        <f>SUM(T157)</f>
        <v>56129673.21</v>
      </c>
      <c r="U463" s="14">
        <f>SUM(U157)</f>
        <v>46490127.88</v>
      </c>
      <c r="V463" s="14">
        <f>SUM(V157)</f>
        <v>56129673.21</v>
      </c>
      <c r="W463" s="9">
        <f>T463-V463</f>
        <v>0</v>
      </c>
      <c r="X463" s="47">
        <f>L463-Q463</f>
        <v>8870326.79</v>
      </c>
    </row>
    <row r="464" spans="1:24" ht="38.25" customHeight="1">
      <c r="A464" s="44" t="s">
        <v>633</v>
      </c>
      <c r="B464" s="2" t="s">
        <v>62</v>
      </c>
      <c r="C464" s="10">
        <f>SUM(C465)</f>
        <v>7580288100</v>
      </c>
      <c r="D464" s="10">
        <f aca="true" t="shared" si="416" ref="D464:X464">SUM(D465)</f>
        <v>0</v>
      </c>
      <c r="E464" s="10">
        <f t="shared" si="416"/>
        <v>0</v>
      </c>
      <c r="F464" s="10">
        <f t="shared" si="416"/>
        <v>0</v>
      </c>
      <c r="G464" s="10">
        <f t="shared" si="416"/>
        <v>7541799714</v>
      </c>
      <c r="H464" s="10">
        <f t="shared" si="416"/>
        <v>0</v>
      </c>
      <c r="I464" s="10">
        <f t="shared" si="416"/>
        <v>0</v>
      </c>
      <c r="J464" s="10">
        <f t="shared" si="416"/>
        <v>0</v>
      </c>
      <c r="K464" s="10">
        <f t="shared" si="416"/>
        <v>7541799714</v>
      </c>
      <c r="L464" s="8">
        <f t="shared" si="381"/>
        <v>38488386</v>
      </c>
      <c r="M464" s="10">
        <f t="shared" si="416"/>
        <v>0</v>
      </c>
      <c r="N464" s="10">
        <f t="shared" si="416"/>
        <v>0</v>
      </c>
      <c r="O464" s="10">
        <f t="shared" si="416"/>
        <v>38488386</v>
      </c>
      <c r="P464" s="10">
        <f t="shared" si="416"/>
        <v>0</v>
      </c>
      <c r="Q464" s="10">
        <f t="shared" si="416"/>
        <v>0</v>
      </c>
      <c r="R464" s="10">
        <f t="shared" si="416"/>
        <v>0</v>
      </c>
      <c r="S464" s="10">
        <f t="shared" si="416"/>
        <v>0</v>
      </c>
      <c r="T464" s="10">
        <f t="shared" si="416"/>
        <v>0</v>
      </c>
      <c r="U464" s="10">
        <f t="shared" si="416"/>
        <v>0</v>
      </c>
      <c r="V464" s="10">
        <f t="shared" si="416"/>
        <v>0</v>
      </c>
      <c r="W464" s="10">
        <f t="shared" si="416"/>
        <v>0</v>
      </c>
      <c r="X464" s="48">
        <f t="shared" si="416"/>
        <v>38488386</v>
      </c>
    </row>
    <row r="465" spans="1:24" ht="30.75" customHeight="1">
      <c r="A465" s="46" t="s">
        <v>634</v>
      </c>
      <c r="B465" s="4" t="s">
        <v>120</v>
      </c>
      <c r="C465" s="14">
        <f aca="true" t="shared" si="417" ref="C465:K465">SUM(C159)</f>
        <v>7580288100</v>
      </c>
      <c r="D465" s="14">
        <f t="shared" si="417"/>
        <v>0</v>
      </c>
      <c r="E465" s="14">
        <f t="shared" si="417"/>
        <v>0</v>
      </c>
      <c r="F465" s="14">
        <f t="shared" si="417"/>
        <v>0</v>
      </c>
      <c r="G465" s="14">
        <f t="shared" si="417"/>
        <v>7541799714</v>
      </c>
      <c r="H465" s="14">
        <f t="shared" si="417"/>
        <v>0</v>
      </c>
      <c r="I465" s="14">
        <f t="shared" si="417"/>
        <v>0</v>
      </c>
      <c r="J465" s="14">
        <f t="shared" si="417"/>
        <v>0</v>
      </c>
      <c r="K465" s="14">
        <f t="shared" si="417"/>
        <v>7541799714</v>
      </c>
      <c r="L465" s="9">
        <f t="shared" si="381"/>
        <v>38488386</v>
      </c>
      <c r="M465" s="14">
        <f>SUM(M159)</f>
        <v>0</v>
      </c>
      <c r="N465" s="14">
        <f>SUM(N159)</f>
        <v>0</v>
      </c>
      <c r="O465" s="9">
        <f>(L465-N465)</f>
        <v>38488386</v>
      </c>
      <c r="P465" s="14">
        <f>SUM(P159)</f>
        <v>0</v>
      </c>
      <c r="Q465" s="14">
        <f>SUM(Q159)</f>
        <v>0</v>
      </c>
      <c r="R465" s="9">
        <f>N465-Q465</f>
        <v>0</v>
      </c>
      <c r="S465" s="14">
        <f>SUM(S159)</f>
        <v>0</v>
      </c>
      <c r="T465" s="14">
        <f>SUM(T159)</f>
        <v>0</v>
      </c>
      <c r="U465" s="14">
        <f>SUM(U159)</f>
        <v>0</v>
      </c>
      <c r="V465" s="14">
        <f>SUM(V159)</f>
        <v>0</v>
      </c>
      <c r="W465" s="9">
        <f>T465-V465</f>
        <v>0</v>
      </c>
      <c r="X465" s="47">
        <f>L465-Q465</f>
        <v>38488386</v>
      </c>
    </row>
    <row r="466" spans="1:24" ht="37.5" customHeight="1">
      <c r="A466" s="44" t="s">
        <v>631</v>
      </c>
      <c r="B466" s="2" t="s">
        <v>63</v>
      </c>
      <c r="C466" s="10">
        <f>SUM(C467)</f>
        <v>520000000</v>
      </c>
      <c r="D466" s="10">
        <f aca="true" t="shared" si="418" ref="D466:X466">SUM(D467)</f>
        <v>0</v>
      </c>
      <c r="E466" s="10">
        <f t="shared" si="418"/>
        <v>0</v>
      </c>
      <c r="F466" s="10">
        <f t="shared" si="418"/>
        <v>0</v>
      </c>
      <c r="G466" s="10">
        <f t="shared" si="418"/>
        <v>0</v>
      </c>
      <c r="H466" s="10">
        <f t="shared" si="418"/>
        <v>0</v>
      </c>
      <c r="I466" s="10">
        <f t="shared" si="418"/>
        <v>0</v>
      </c>
      <c r="J466" s="10">
        <f t="shared" si="418"/>
        <v>103692876</v>
      </c>
      <c r="K466" s="10">
        <f t="shared" si="418"/>
        <v>0</v>
      </c>
      <c r="L466" s="8">
        <f t="shared" si="381"/>
        <v>623692876</v>
      </c>
      <c r="M466" s="10">
        <f t="shared" si="418"/>
        <v>-13150000</v>
      </c>
      <c r="N466" s="10">
        <f t="shared" si="418"/>
        <v>610542876</v>
      </c>
      <c r="O466" s="10">
        <f t="shared" si="418"/>
        <v>13150000</v>
      </c>
      <c r="P466" s="10">
        <f t="shared" si="418"/>
        <v>0</v>
      </c>
      <c r="Q466" s="10">
        <f t="shared" si="418"/>
        <v>610542876</v>
      </c>
      <c r="R466" s="10">
        <f t="shared" si="418"/>
        <v>0</v>
      </c>
      <c r="S466" s="10">
        <f t="shared" si="418"/>
        <v>255747876</v>
      </c>
      <c r="T466" s="10">
        <f t="shared" si="418"/>
        <v>610542876</v>
      </c>
      <c r="U466" s="10">
        <f t="shared" si="418"/>
        <v>0</v>
      </c>
      <c r="V466" s="10">
        <f t="shared" si="418"/>
        <v>354795000</v>
      </c>
      <c r="W466" s="10">
        <f t="shared" si="418"/>
        <v>255747876</v>
      </c>
      <c r="X466" s="48">
        <f t="shared" si="418"/>
        <v>13150000</v>
      </c>
    </row>
    <row r="467" spans="1:24" ht="30.75" customHeight="1">
      <c r="A467" s="46" t="s">
        <v>632</v>
      </c>
      <c r="B467" s="4" t="s">
        <v>64</v>
      </c>
      <c r="C467" s="14">
        <f aca="true" t="shared" si="419" ref="C467:K467">SUM(C161)</f>
        <v>520000000</v>
      </c>
      <c r="D467" s="14">
        <f t="shared" si="419"/>
        <v>0</v>
      </c>
      <c r="E467" s="14">
        <f t="shared" si="419"/>
        <v>0</v>
      </c>
      <c r="F467" s="14">
        <f t="shared" si="419"/>
        <v>0</v>
      </c>
      <c r="G467" s="14">
        <f t="shared" si="419"/>
        <v>0</v>
      </c>
      <c r="H467" s="14">
        <f t="shared" si="419"/>
        <v>0</v>
      </c>
      <c r="I467" s="14">
        <f t="shared" si="419"/>
        <v>0</v>
      </c>
      <c r="J467" s="14">
        <f t="shared" si="419"/>
        <v>103692876</v>
      </c>
      <c r="K467" s="14">
        <f t="shared" si="419"/>
        <v>0</v>
      </c>
      <c r="L467" s="9">
        <f t="shared" si="381"/>
        <v>623692876</v>
      </c>
      <c r="M467" s="14">
        <f>SUM(M161)</f>
        <v>-13150000</v>
      </c>
      <c r="N467" s="14">
        <f>SUM(N161)</f>
        <v>610542876</v>
      </c>
      <c r="O467" s="9">
        <f>(L467-N467)</f>
        <v>13150000</v>
      </c>
      <c r="P467" s="14">
        <f>SUM(P161)</f>
        <v>0</v>
      </c>
      <c r="Q467" s="14">
        <f>SUM(Q161)</f>
        <v>610542876</v>
      </c>
      <c r="R467" s="9">
        <f>N467-Q467</f>
        <v>0</v>
      </c>
      <c r="S467" s="14">
        <f>SUM(S161)</f>
        <v>255747876</v>
      </c>
      <c r="T467" s="14">
        <f>SUM(T161)</f>
        <v>610542876</v>
      </c>
      <c r="U467" s="14">
        <f>SUM(U161)</f>
        <v>0</v>
      </c>
      <c r="V467" s="14">
        <f>SUM(V161)</f>
        <v>354795000</v>
      </c>
      <c r="W467" s="9">
        <f>T467-V467</f>
        <v>255747876</v>
      </c>
      <c r="X467" s="47">
        <f>L467-Q467</f>
        <v>13150000</v>
      </c>
    </row>
    <row r="468" spans="1:24" ht="24.75" customHeight="1">
      <c r="A468" s="44" t="s">
        <v>635</v>
      </c>
      <c r="B468" s="2" t="s">
        <v>121</v>
      </c>
      <c r="C468" s="10">
        <f>SUM(C469:C470)</f>
        <v>121307056</v>
      </c>
      <c r="D468" s="10">
        <f aca="true" t="shared" si="420" ref="D468:X468">SUM(D469:D470)</f>
        <v>0</v>
      </c>
      <c r="E468" s="10">
        <f t="shared" si="420"/>
        <v>0</v>
      </c>
      <c r="F468" s="10">
        <f t="shared" si="420"/>
        <v>0</v>
      </c>
      <c r="G468" s="10">
        <f t="shared" si="420"/>
        <v>0</v>
      </c>
      <c r="H468" s="10">
        <f t="shared" si="420"/>
        <v>0</v>
      </c>
      <c r="I468" s="10">
        <f t="shared" si="420"/>
        <v>0</v>
      </c>
      <c r="J468" s="10">
        <f t="shared" si="420"/>
        <v>57321944</v>
      </c>
      <c r="K468" s="10">
        <f t="shared" si="420"/>
        <v>103692876</v>
      </c>
      <c r="L468" s="8">
        <f t="shared" si="381"/>
        <v>74936124</v>
      </c>
      <c r="M468" s="10">
        <f t="shared" si="420"/>
        <v>-17923124</v>
      </c>
      <c r="N468" s="10">
        <f t="shared" si="420"/>
        <v>57013000</v>
      </c>
      <c r="O468" s="10">
        <f t="shared" si="420"/>
        <v>17923124</v>
      </c>
      <c r="P468" s="10">
        <f t="shared" si="420"/>
        <v>57013000</v>
      </c>
      <c r="Q468" s="10">
        <f t="shared" si="420"/>
        <v>57013000</v>
      </c>
      <c r="R468" s="10">
        <f t="shared" si="420"/>
        <v>0</v>
      </c>
      <c r="S468" s="10">
        <f t="shared" si="420"/>
        <v>0</v>
      </c>
      <c r="T468" s="10">
        <f t="shared" si="420"/>
        <v>0</v>
      </c>
      <c r="U468" s="10">
        <f t="shared" si="420"/>
        <v>0</v>
      </c>
      <c r="V468" s="10">
        <f t="shared" si="420"/>
        <v>0</v>
      </c>
      <c r="W468" s="10">
        <f t="shared" si="420"/>
        <v>0</v>
      </c>
      <c r="X468" s="48">
        <f t="shared" si="420"/>
        <v>17923124</v>
      </c>
    </row>
    <row r="469" spans="1:24" ht="24.75" customHeight="1">
      <c r="A469" s="46" t="s">
        <v>636</v>
      </c>
      <c r="B469" s="4" t="s">
        <v>122</v>
      </c>
      <c r="C469" s="14">
        <f aca="true" t="shared" si="421" ref="C469:J469">SUM(C163)</f>
        <v>60000000</v>
      </c>
      <c r="D469" s="14">
        <f t="shared" si="421"/>
        <v>0</v>
      </c>
      <c r="E469" s="14">
        <f t="shared" si="421"/>
        <v>0</v>
      </c>
      <c r="F469" s="14">
        <f t="shared" si="421"/>
        <v>0</v>
      </c>
      <c r="G469" s="14">
        <f t="shared" si="421"/>
        <v>0</v>
      </c>
      <c r="H469" s="14">
        <f t="shared" si="421"/>
        <v>0</v>
      </c>
      <c r="I469" s="14">
        <f t="shared" si="421"/>
        <v>0</v>
      </c>
      <c r="J469" s="14">
        <f t="shared" si="421"/>
        <v>0</v>
      </c>
      <c r="K469" s="14">
        <f>SUM(K163)</f>
        <v>60000000</v>
      </c>
      <c r="L469" s="9">
        <f t="shared" si="381"/>
        <v>0</v>
      </c>
      <c r="M469" s="14">
        <f>SUM(M163)</f>
        <v>0</v>
      </c>
      <c r="N469" s="14">
        <f>SUM(N163)</f>
        <v>0</v>
      </c>
      <c r="O469" s="9">
        <f>(L469-N469)</f>
        <v>0</v>
      </c>
      <c r="P469" s="14">
        <f>SUM(P163)</f>
        <v>0</v>
      </c>
      <c r="Q469" s="14">
        <f>SUM(Q163)</f>
        <v>0</v>
      </c>
      <c r="R469" s="9">
        <f>N469-Q469</f>
        <v>0</v>
      </c>
      <c r="S469" s="14">
        <f aca="true" t="shared" si="422" ref="S469:V470">SUM(S163)</f>
        <v>0</v>
      </c>
      <c r="T469" s="14">
        <f t="shared" si="422"/>
        <v>0</v>
      </c>
      <c r="U469" s="14">
        <f t="shared" si="422"/>
        <v>0</v>
      </c>
      <c r="V469" s="14">
        <f t="shared" si="422"/>
        <v>0</v>
      </c>
      <c r="W469" s="9">
        <f>T469-V469</f>
        <v>0</v>
      </c>
      <c r="X469" s="47">
        <f>L469-Q469</f>
        <v>0</v>
      </c>
    </row>
    <row r="470" spans="1:24" ht="24.75" customHeight="1">
      <c r="A470" s="46" t="s">
        <v>637</v>
      </c>
      <c r="B470" s="4" t="s">
        <v>123</v>
      </c>
      <c r="C470" s="14">
        <f aca="true" t="shared" si="423" ref="C470:J470">SUM(C164)</f>
        <v>61307056</v>
      </c>
      <c r="D470" s="14">
        <f t="shared" si="423"/>
        <v>0</v>
      </c>
      <c r="E470" s="14">
        <f t="shared" si="423"/>
        <v>0</v>
      </c>
      <c r="F470" s="14">
        <f t="shared" si="423"/>
        <v>0</v>
      </c>
      <c r="G470" s="14">
        <f t="shared" si="423"/>
        <v>0</v>
      </c>
      <c r="H470" s="14">
        <f t="shared" si="423"/>
        <v>0</v>
      </c>
      <c r="I470" s="14">
        <f t="shared" si="423"/>
        <v>0</v>
      </c>
      <c r="J470" s="14">
        <f t="shared" si="423"/>
        <v>57321944</v>
      </c>
      <c r="K470" s="14">
        <f>SUM(K164)</f>
        <v>43692876</v>
      </c>
      <c r="L470" s="9">
        <f t="shared" si="381"/>
        <v>74936124</v>
      </c>
      <c r="M470" s="14">
        <f>SUM(M164)</f>
        <v>-17923124</v>
      </c>
      <c r="N470" s="14">
        <f>SUM(N164)</f>
        <v>57013000</v>
      </c>
      <c r="O470" s="9">
        <f>(L470-N470)</f>
        <v>17923124</v>
      </c>
      <c r="P470" s="14">
        <f>SUM(P164)</f>
        <v>57013000</v>
      </c>
      <c r="Q470" s="14">
        <f>SUM(Q164)</f>
        <v>57013000</v>
      </c>
      <c r="R470" s="9">
        <f>N470-Q470</f>
        <v>0</v>
      </c>
      <c r="S470" s="14">
        <f t="shared" si="422"/>
        <v>0</v>
      </c>
      <c r="T470" s="14">
        <f t="shared" si="422"/>
        <v>0</v>
      </c>
      <c r="U470" s="14">
        <f t="shared" si="422"/>
        <v>0</v>
      </c>
      <c r="V470" s="14">
        <f t="shared" si="422"/>
        <v>0</v>
      </c>
      <c r="W470" s="9">
        <f>T470-V470</f>
        <v>0</v>
      </c>
      <c r="X470" s="47">
        <f>L470-Q470</f>
        <v>17923124</v>
      </c>
    </row>
    <row r="471" spans="1:24" ht="24.75" customHeight="1">
      <c r="A471" s="44" t="s">
        <v>482</v>
      </c>
      <c r="B471" s="2" t="s">
        <v>3</v>
      </c>
      <c r="C471" s="10">
        <f>SUM(C472)</f>
        <v>1400000000</v>
      </c>
      <c r="D471" s="10">
        <f aca="true" t="shared" si="424" ref="D471:X471">SUM(D472)</f>
        <v>0</v>
      </c>
      <c r="E471" s="10">
        <f t="shared" si="424"/>
        <v>0</v>
      </c>
      <c r="F471" s="10">
        <f t="shared" si="424"/>
        <v>0</v>
      </c>
      <c r="G471" s="10">
        <f t="shared" si="424"/>
        <v>0</v>
      </c>
      <c r="H471" s="10">
        <f t="shared" si="424"/>
        <v>0</v>
      </c>
      <c r="I471" s="10">
        <f t="shared" si="424"/>
        <v>0</v>
      </c>
      <c r="J471" s="10">
        <f t="shared" si="424"/>
        <v>804581028</v>
      </c>
      <c r="K471" s="10">
        <f t="shared" si="424"/>
        <v>804581028</v>
      </c>
      <c r="L471" s="8">
        <f aca="true" t="shared" si="425" ref="L471:L502">(C471+H471-I471+J471-K471)</f>
        <v>1400000000</v>
      </c>
      <c r="M471" s="10">
        <f t="shared" si="424"/>
        <v>-123495531</v>
      </c>
      <c r="N471" s="10">
        <f t="shared" si="424"/>
        <v>1219521366</v>
      </c>
      <c r="O471" s="10">
        <f t="shared" si="424"/>
        <v>180478634</v>
      </c>
      <c r="P471" s="10">
        <f t="shared" si="424"/>
        <v>162997744</v>
      </c>
      <c r="Q471" s="10">
        <f t="shared" si="424"/>
        <v>1219521366</v>
      </c>
      <c r="R471" s="10">
        <f t="shared" si="424"/>
        <v>0</v>
      </c>
      <c r="S471" s="10">
        <f t="shared" si="424"/>
        <v>657621028</v>
      </c>
      <c r="T471" s="10">
        <f t="shared" si="424"/>
        <v>1105961366</v>
      </c>
      <c r="U471" s="10">
        <f t="shared" si="424"/>
        <v>797579298</v>
      </c>
      <c r="V471" s="10">
        <f t="shared" si="424"/>
        <v>937161366</v>
      </c>
      <c r="W471" s="10">
        <f t="shared" si="424"/>
        <v>168800000</v>
      </c>
      <c r="X471" s="48">
        <f t="shared" si="424"/>
        <v>180478634</v>
      </c>
    </row>
    <row r="472" spans="1:24" ht="24.75" customHeight="1">
      <c r="A472" s="44" t="s">
        <v>639</v>
      </c>
      <c r="B472" s="1" t="s">
        <v>374</v>
      </c>
      <c r="C472" s="10">
        <f>(C473+C480+C482+C485+C491)</f>
        <v>1400000000</v>
      </c>
      <c r="D472" s="10">
        <f aca="true" t="shared" si="426" ref="D472:X472">(D473+D480+D482+D485+D491)</f>
        <v>0</v>
      </c>
      <c r="E472" s="10">
        <f t="shared" si="426"/>
        <v>0</v>
      </c>
      <c r="F472" s="10">
        <f t="shared" si="426"/>
        <v>0</v>
      </c>
      <c r="G472" s="10">
        <f t="shared" si="426"/>
        <v>0</v>
      </c>
      <c r="H472" s="10">
        <f t="shared" si="426"/>
        <v>0</v>
      </c>
      <c r="I472" s="10">
        <f t="shared" si="426"/>
        <v>0</v>
      </c>
      <c r="J472" s="10">
        <f t="shared" si="426"/>
        <v>804581028</v>
      </c>
      <c r="K472" s="10">
        <f t="shared" si="426"/>
        <v>804581028</v>
      </c>
      <c r="L472" s="8">
        <f t="shared" si="425"/>
        <v>1400000000</v>
      </c>
      <c r="M472" s="10">
        <f t="shared" si="426"/>
        <v>-123495531</v>
      </c>
      <c r="N472" s="10">
        <f t="shared" si="426"/>
        <v>1219521366</v>
      </c>
      <c r="O472" s="10">
        <f t="shared" si="426"/>
        <v>180478634</v>
      </c>
      <c r="P472" s="10">
        <f t="shared" si="426"/>
        <v>162997744</v>
      </c>
      <c r="Q472" s="10">
        <f t="shared" si="426"/>
        <v>1219521366</v>
      </c>
      <c r="R472" s="10">
        <f t="shared" si="426"/>
        <v>0</v>
      </c>
      <c r="S472" s="10">
        <f t="shared" si="426"/>
        <v>657621028</v>
      </c>
      <c r="T472" s="10">
        <f t="shared" si="426"/>
        <v>1105961366</v>
      </c>
      <c r="U472" s="10">
        <f t="shared" si="426"/>
        <v>797579298</v>
      </c>
      <c r="V472" s="10">
        <f t="shared" si="426"/>
        <v>937161366</v>
      </c>
      <c r="W472" s="10">
        <f t="shared" si="426"/>
        <v>168800000</v>
      </c>
      <c r="X472" s="48">
        <f t="shared" si="426"/>
        <v>180478634</v>
      </c>
    </row>
    <row r="473" spans="1:24" ht="24.75" customHeight="1">
      <c r="A473" s="44" t="s">
        <v>638</v>
      </c>
      <c r="B473" s="2" t="s">
        <v>376</v>
      </c>
      <c r="C473" s="10">
        <f>(C474)</f>
        <v>750001000</v>
      </c>
      <c r="D473" s="10">
        <f aca="true" t="shared" si="427" ref="D473:X473">(D474)</f>
        <v>0</v>
      </c>
      <c r="E473" s="10">
        <f t="shared" si="427"/>
        <v>0</v>
      </c>
      <c r="F473" s="10">
        <f t="shared" si="427"/>
        <v>0</v>
      </c>
      <c r="G473" s="10">
        <f t="shared" si="427"/>
        <v>0</v>
      </c>
      <c r="H473" s="10">
        <f t="shared" si="427"/>
        <v>0</v>
      </c>
      <c r="I473" s="10">
        <f t="shared" si="427"/>
        <v>0</v>
      </c>
      <c r="J473" s="10">
        <f t="shared" si="427"/>
        <v>35000000</v>
      </c>
      <c r="K473" s="10">
        <f t="shared" si="427"/>
        <v>439583028</v>
      </c>
      <c r="L473" s="8">
        <f t="shared" si="425"/>
        <v>345417972</v>
      </c>
      <c r="M473" s="10">
        <f t="shared" si="427"/>
        <v>-46495531</v>
      </c>
      <c r="N473" s="10">
        <f t="shared" si="427"/>
        <v>271415338</v>
      </c>
      <c r="O473" s="10">
        <f t="shared" si="427"/>
        <v>74002634</v>
      </c>
      <c r="P473" s="10">
        <f t="shared" si="427"/>
        <v>69997744</v>
      </c>
      <c r="Q473" s="10">
        <f t="shared" si="427"/>
        <v>271415338</v>
      </c>
      <c r="R473" s="10">
        <f t="shared" si="427"/>
        <v>0</v>
      </c>
      <c r="S473" s="10">
        <f t="shared" si="427"/>
        <v>65940000</v>
      </c>
      <c r="T473" s="10">
        <f t="shared" si="427"/>
        <v>230855338</v>
      </c>
      <c r="U473" s="10">
        <f t="shared" si="427"/>
        <v>80773270</v>
      </c>
      <c r="V473" s="10">
        <f t="shared" si="427"/>
        <v>207955338</v>
      </c>
      <c r="W473" s="10">
        <f t="shared" si="427"/>
        <v>22900000</v>
      </c>
      <c r="X473" s="48">
        <f t="shared" si="427"/>
        <v>74002634</v>
      </c>
    </row>
    <row r="474" spans="1:24" ht="37.5" customHeight="1">
      <c r="A474" s="44" t="s">
        <v>542</v>
      </c>
      <c r="B474" s="2" t="s">
        <v>378</v>
      </c>
      <c r="C474" s="10">
        <f>SUM(C475:C479)</f>
        <v>750001000</v>
      </c>
      <c r="D474" s="10">
        <f aca="true" t="shared" si="428" ref="D474:K474">SUM(D475:D479)</f>
        <v>0</v>
      </c>
      <c r="E474" s="10">
        <f t="shared" si="428"/>
        <v>0</v>
      </c>
      <c r="F474" s="10">
        <f t="shared" si="428"/>
        <v>0</v>
      </c>
      <c r="G474" s="10">
        <f t="shared" si="428"/>
        <v>0</v>
      </c>
      <c r="H474" s="10">
        <f t="shared" si="428"/>
        <v>0</v>
      </c>
      <c r="I474" s="10">
        <f t="shared" si="428"/>
        <v>0</v>
      </c>
      <c r="J474" s="10">
        <f t="shared" si="428"/>
        <v>35000000</v>
      </c>
      <c r="K474" s="10">
        <f t="shared" si="428"/>
        <v>439583028</v>
      </c>
      <c r="L474" s="8">
        <f t="shared" si="425"/>
        <v>345417972</v>
      </c>
      <c r="M474" s="10">
        <f aca="true" t="shared" si="429" ref="M474:X474">SUM(M475:M479)</f>
        <v>-46495531</v>
      </c>
      <c r="N474" s="10">
        <f t="shared" si="429"/>
        <v>271415338</v>
      </c>
      <c r="O474" s="10">
        <f t="shared" si="429"/>
        <v>74002634</v>
      </c>
      <c r="P474" s="10">
        <f t="shared" si="429"/>
        <v>69997744</v>
      </c>
      <c r="Q474" s="10">
        <f t="shared" si="429"/>
        <v>271415338</v>
      </c>
      <c r="R474" s="10">
        <f t="shared" si="429"/>
        <v>0</v>
      </c>
      <c r="S474" s="10">
        <f t="shared" si="429"/>
        <v>65940000</v>
      </c>
      <c r="T474" s="10">
        <f t="shared" si="429"/>
        <v>230855338</v>
      </c>
      <c r="U474" s="10">
        <f t="shared" si="429"/>
        <v>80773270</v>
      </c>
      <c r="V474" s="10">
        <f t="shared" si="429"/>
        <v>207955338</v>
      </c>
      <c r="W474" s="10">
        <f t="shared" si="429"/>
        <v>22900000</v>
      </c>
      <c r="X474" s="48">
        <f t="shared" si="429"/>
        <v>74002634</v>
      </c>
    </row>
    <row r="475" spans="1:24" ht="24.75" customHeight="1">
      <c r="A475" s="46" t="s">
        <v>543</v>
      </c>
      <c r="B475" s="4" t="s">
        <v>367</v>
      </c>
      <c r="C475" s="11">
        <f aca="true" t="shared" si="430" ref="C475:J475">C169</f>
        <v>450000000</v>
      </c>
      <c r="D475" s="11">
        <f t="shared" si="430"/>
        <v>0</v>
      </c>
      <c r="E475" s="11">
        <f t="shared" si="430"/>
        <v>0</v>
      </c>
      <c r="F475" s="11">
        <f t="shared" si="430"/>
        <v>0</v>
      </c>
      <c r="G475" s="11">
        <f t="shared" si="430"/>
        <v>0</v>
      </c>
      <c r="H475" s="11">
        <f t="shared" si="430"/>
        <v>0</v>
      </c>
      <c r="I475" s="11">
        <f t="shared" si="430"/>
        <v>0</v>
      </c>
      <c r="J475" s="11">
        <f t="shared" si="430"/>
        <v>35000000</v>
      </c>
      <c r="K475" s="11">
        <f>K169</f>
        <v>350000000</v>
      </c>
      <c r="L475" s="9">
        <f t="shared" si="425"/>
        <v>135000000</v>
      </c>
      <c r="M475" s="11">
        <f aca="true" t="shared" si="431" ref="M475:N479">M169</f>
        <v>22000000</v>
      </c>
      <c r="N475" s="11">
        <f t="shared" si="431"/>
        <v>129492897</v>
      </c>
      <c r="O475" s="9">
        <f>(L475-N475)</f>
        <v>5507103</v>
      </c>
      <c r="P475" s="11">
        <f aca="true" t="shared" si="432" ref="P475:Q479">P169</f>
        <v>29346675</v>
      </c>
      <c r="Q475" s="11">
        <f t="shared" si="432"/>
        <v>129492897</v>
      </c>
      <c r="R475" s="9">
        <f>N475-Q475</f>
        <v>0</v>
      </c>
      <c r="S475" s="11">
        <f aca="true" t="shared" si="433" ref="S475:V479">S169</f>
        <v>34700000</v>
      </c>
      <c r="T475" s="11">
        <f t="shared" si="433"/>
        <v>122146222</v>
      </c>
      <c r="U475" s="11">
        <f t="shared" si="433"/>
        <v>39065298</v>
      </c>
      <c r="V475" s="11">
        <f t="shared" si="433"/>
        <v>109446222</v>
      </c>
      <c r="W475" s="9">
        <f>T475-V475</f>
        <v>12700000</v>
      </c>
      <c r="X475" s="47">
        <f>L475-Q475</f>
        <v>5507103</v>
      </c>
    </row>
    <row r="476" spans="1:24" ht="24.75" customHeight="1">
      <c r="A476" s="46" t="s">
        <v>544</v>
      </c>
      <c r="B476" s="4" t="s">
        <v>65</v>
      </c>
      <c r="C476" s="11">
        <f aca="true" t="shared" si="434" ref="C476:J476">C170</f>
        <v>110000000</v>
      </c>
      <c r="D476" s="11">
        <f t="shared" si="434"/>
        <v>0</v>
      </c>
      <c r="E476" s="11">
        <f t="shared" si="434"/>
        <v>0</v>
      </c>
      <c r="F476" s="11">
        <f t="shared" si="434"/>
        <v>0</v>
      </c>
      <c r="G476" s="11">
        <f t="shared" si="434"/>
        <v>0</v>
      </c>
      <c r="H476" s="11">
        <f t="shared" si="434"/>
        <v>0</v>
      </c>
      <c r="I476" s="11">
        <f t="shared" si="434"/>
        <v>0</v>
      </c>
      <c r="J476" s="11">
        <f t="shared" si="434"/>
        <v>0</v>
      </c>
      <c r="K476" s="11">
        <f>K170</f>
        <v>19582028</v>
      </c>
      <c r="L476" s="9">
        <f t="shared" si="425"/>
        <v>90417972</v>
      </c>
      <c r="M476" s="11">
        <f t="shared" si="431"/>
        <v>-40550000</v>
      </c>
      <c r="N476" s="11">
        <f t="shared" si="431"/>
        <v>49867972</v>
      </c>
      <c r="O476" s="9">
        <f>(L476-N476)</f>
        <v>40550000</v>
      </c>
      <c r="P476" s="11">
        <f t="shared" si="432"/>
        <v>0</v>
      </c>
      <c r="Q476" s="11">
        <f t="shared" si="432"/>
        <v>49867972</v>
      </c>
      <c r="R476" s="9">
        <f>N476-Q476</f>
        <v>0</v>
      </c>
      <c r="S476" s="11">
        <f t="shared" si="433"/>
        <v>6000000</v>
      </c>
      <c r="T476" s="11">
        <f t="shared" si="433"/>
        <v>49867972</v>
      </c>
      <c r="U476" s="11">
        <f t="shared" si="433"/>
        <v>19867972</v>
      </c>
      <c r="V476" s="11">
        <f t="shared" si="433"/>
        <v>43867972</v>
      </c>
      <c r="W476" s="9">
        <f>T476-V476</f>
        <v>6000000</v>
      </c>
      <c r="X476" s="47">
        <f>L476-Q476</f>
        <v>40550000</v>
      </c>
    </row>
    <row r="477" spans="1:24" ht="24.75" customHeight="1">
      <c r="A477" s="46" t="s">
        <v>545</v>
      </c>
      <c r="B477" s="4" t="s">
        <v>66</v>
      </c>
      <c r="C477" s="11">
        <f aca="true" t="shared" si="435" ref="C477:J477">C171</f>
        <v>140000000</v>
      </c>
      <c r="D477" s="11">
        <f t="shared" si="435"/>
        <v>0</v>
      </c>
      <c r="E477" s="11">
        <f t="shared" si="435"/>
        <v>0</v>
      </c>
      <c r="F477" s="11">
        <f t="shared" si="435"/>
        <v>0</v>
      </c>
      <c r="G477" s="11">
        <f t="shared" si="435"/>
        <v>0</v>
      </c>
      <c r="H477" s="11">
        <f t="shared" si="435"/>
        <v>0</v>
      </c>
      <c r="I477" s="11">
        <f t="shared" si="435"/>
        <v>0</v>
      </c>
      <c r="J477" s="11">
        <f t="shared" si="435"/>
        <v>0</v>
      </c>
      <c r="K477" s="11">
        <f>K171</f>
        <v>30000000</v>
      </c>
      <c r="L477" s="9">
        <f t="shared" si="425"/>
        <v>110000000</v>
      </c>
      <c r="M477" s="11">
        <f t="shared" si="431"/>
        <v>-27945531</v>
      </c>
      <c r="N477" s="11">
        <f t="shared" si="431"/>
        <v>82054469</v>
      </c>
      <c r="O477" s="9">
        <f>(L477-N477)</f>
        <v>27945531</v>
      </c>
      <c r="P477" s="11">
        <f t="shared" si="432"/>
        <v>30651069</v>
      </c>
      <c r="Q477" s="11">
        <f t="shared" si="432"/>
        <v>82054469</v>
      </c>
      <c r="R477" s="9">
        <f>N477-Q477</f>
        <v>0</v>
      </c>
      <c r="S477" s="11">
        <f t="shared" si="433"/>
        <v>15240000</v>
      </c>
      <c r="T477" s="11">
        <f t="shared" si="433"/>
        <v>48841144</v>
      </c>
      <c r="U477" s="11">
        <f t="shared" si="433"/>
        <v>11840000</v>
      </c>
      <c r="V477" s="11">
        <f t="shared" si="433"/>
        <v>44641144</v>
      </c>
      <c r="W477" s="9">
        <f>T477-V477</f>
        <v>4200000</v>
      </c>
      <c r="X477" s="47">
        <f>L477-Q477</f>
        <v>27945531</v>
      </c>
    </row>
    <row r="478" spans="1:24" ht="24.75" customHeight="1">
      <c r="A478" s="46" t="s">
        <v>546</v>
      </c>
      <c r="B478" s="4" t="s">
        <v>67</v>
      </c>
      <c r="C478" s="11">
        <f aca="true" t="shared" si="436" ref="C478:J478">C172</f>
        <v>1000</v>
      </c>
      <c r="D478" s="11">
        <f t="shared" si="436"/>
        <v>0</v>
      </c>
      <c r="E478" s="11">
        <f t="shared" si="436"/>
        <v>0</v>
      </c>
      <c r="F478" s="11">
        <f t="shared" si="436"/>
        <v>0</v>
      </c>
      <c r="G478" s="11">
        <f t="shared" si="436"/>
        <v>0</v>
      </c>
      <c r="H478" s="11">
        <f t="shared" si="436"/>
        <v>0</v>
      </c>
      <c r="I478" s="11">
        <f t="shared" si="436"/>
        <v>0</v>
      </c>
      <c r="J478" s="11">
        <f t="shared" si="436"/>
        <v>0</v>
      </c>
      <c r="K478" s="11">
        <f>K172</f>
        <v>1000</v>
      </c>
      <c r="L478" s="9">
        <f t="shared" si="425"/>
        <v>0</v>
      </c>
      <c r="M478" s="11">
        <f t="shared" si="431"/>
        <v>0</v>
      </c>
      <c r="N478" s="11">
        <f t="shared" si="431"/>
        <v>0</v>
      </c>
      <c r="O478" s="9">
        <f>(L478-N478)</f>
        <v>0</v>
      </c>
      <c r="P478" s="11">
        <f t="shared" si="432"/>
        <v>0</v>
      </c>
      <c r="Q478" s="11">
        <f t="shared" si="432"/>
        <v>0</v>
      </c>
      <c r="R478" s="9">
        <f>N478-Q478</f>
        <v>0</v>
      </c>
      <c r="S478" s="11">
        <f t="shared" si="433"/>
        <v>0</v>
      </c>
      <c r="T478" s="11">
        <f t="shared" si="433"/>
        <v>0</v>
      </c>
      <c r="U478" s="11">
        <f t="shared" si="433"/>
        <v>0</v>
      </c>
      <c r="V478" s="11">
        <f t="shared" si="433"/>
        <v>0</v>
      </c>
      <c r="W478" s="9">
        <f>T478-V478</f>
        <v>0</v>
      </c>
      <c r="X478" s="47">
        <f>L478-Q478</f>
        <v>0</v>
      </c>
    </row>
    <row r="479" spans="1:24" ht="24.75" customHeight="1">
      <c r="A479" s="46" t="s">
        <v>547</v>
      </c>
      <c r="B479" s="4" t="s">
        <v>135</v>
      </c>
      <c r="C479" s="11">
        <f aca="true" t="shared" si="437" ref="C479:J479">C173</f>
        <v>50000000</v>
      </c>
      <c r="D479" s="11">
        <f t="shared" si="437"/>
        <v>0</v>
      </c>
      <c r="E479" s="11">
        <f t="shared" si="437"/>
        <v>0</v>
      </c>
      <c r="F479" s="11">
        <f t="shared" si="437"/>
        <v>0</v>
      </c>
      <c r="G479" s="11">
        <f t="shared" si="437"/>
        <v>0</v>
      </c>
      <c r="H479" s="11">
        <f t="shared" si="437"/>
        <v>0</v>
      </c>
      <c r="I479" s="11">
        <f t="shared" si="437"/>
        <v>0</v>
      </c>
      <c r="J479" s="11">
        <f t="shared" si="437"/>
        <v>0</v>
      </c>
      <c r="K479" s="11">
        <f>K173</f>
        <v>40000000</v>
      </c>
      <c r="L479" s="9">
        <f t="shared" si="425"/>
        <v>10000000</v>
      </c>
      <c r="M479" s="11">
        <f t="shared" si="431"/>
        <v>0</v>
      </c>
      <c r="N479" s="11">
        <f t="shared" si="431"/>
        <v>10000000</v>
      </c>
      <c r="O479" s="9">
        <f>(L479-N479)</f>
        <v>0</v>
      </c>
      <c r="P479" s="11">
        <f t="shared" si="432"/>
        <v>10000000</v>
      </c>
      <c r="Q479" s="11">
        <f t="shared" si="432"/>
        <v>10000000</v>
      </c>
      <c r="R479" s="9">
        <f>N479-Q479</f>
        <v>0</v>
      </c>
      <c r="S479" s="11">
        <f t="shared" si="433"/>
        <v>10000000</v>
      </c>
      <c r="T479" s="11">
        <f t="shared" si="433"/>
        <v>10000000</v>
      </c>
      <c r="U479" s="11">
        <f t="shared" si="433"/>
        <v>10000000</v>
      </c>
      <c r="V479" s="11">
        <f t="shared" si="433"/>
        <v>10000000</v>
      </c>
      <c r="W479" s="9">
        <f>T479-V479</f>
        <v>0</v>
      </c>
      <c r="X479" s="47">
        <f>L479-Q479</f>
        <v>0</v>
      </c>
    </row>
    <row r="480" spans="1:24" ht="24.75" customHeight="1">
      <c r="A480" s="44" t="s">
        <v>548</v>
      </c>
      <c r="B480" s="2" t="s">
        <v>380</v>
      </c>
      <c r="C480" s="10">
        <f>C481</f>
        <v>50000000</v>
      </c>
      <c r="D480" s="10">
        <f aca="true" t="shared" si="438" ref="D480:K480">D481</f>
        <v>0</v>
      </c>
      <c r="E480" s="10">
        <f t="shared" si="438"/>
        <v>0</v>
      </c>
      <c r="F480" s="10">
        <f t="shared" si="438"/>
        <v>0</v>
      </c>
      <c r="G480" s="10">
        <f t="shared" si="438"/>
        <v>0</v>
      </c>
      <c r="H480" s="10">
        <f t="shared" si="438"/>
        <v>0</v>
      </c>
      <c r="I480" s="10">
        <f t="shared" si="438"/>
        <v>0</v>
      </c>
      <c r="J480" s="10">
        <f t="shared" si="438"/>
        <v>0</v>
      </c>
      <c r="K480" s="10">
        <f t="shared" si="438"/>
        <v>50000000</v>
      </c>
      <c r="L480" s="8">
        <f t="shared" si="425"/>
        <v>0</v>
      </c>
      <c r="M480" s="10">
        <f aca="true" t="shared" si="439" ref="M480:X480">M481</f>
        <v>0</v>
      </c>
      <c r="N480" s="10">
        <f t="shared" si="439"/>
        <v>0</v>
      </c>
      <c r="O480" s="10">
        <f t="shared" si="439"/>
        <v>0</v>
      </c>
      <c r="P480" s="10">
        <f t="shared" si="439"/>
        <v>0</v>
      </c>
      <c r="Q480" s="10">
        <f t="shared" si="439"/>
        <v>0</v>
      </c>
      <c r="R480" s="10">
        <f t="shared" si="439"/>
        <v>0</v>
      </c>
      <c r="S480" s="10">
        <f t="shared" si="439"/>
        <v>0</v>
      </c>
      <c r="T480" s="10">
        <f t="shared" si="439"/>
        <v>0</v>
      </c>
      <c r="U480" s="10">
        <f t="shared" si="439"/>
        <v>0</v>
      </c>
      <c r="V480" s="10">
        <f t="shared" si="439"/>
        <v>0</v>
      </c>
      <c r="W480" s="10">
        <f t="shared" si="439"/>
        <v>0</v>
      </c>
      <c r="X480" s="48">
        <f t="shared" si="439"/>
        <v>0</v>
      </c>
    </row>
    <row r="481" spans="1:24" ht="24.75" customHeight="1">
      <c r="A481" s="46" t="s">
        <v>549</v>
      </c>
      <c r="B481" s="4" t="s">
        <v>126</v>
      </c>
      <c r="C481" s="11">
        <f aca="true" t="shared" si="440" ref="C481:K481">C175</f>
        <v>50000000</v>
      </c>
      <c r="D481" s="11">
        <f t="shared" si="440"/>
        <v>0</v>
      </c>
      <c r="E481" s="11">
        <f t="shared" si="440"/>
        <v>0</v>
      </c>
      <c r="F481" s="11">
        <f t="shared" si="440"/>
        <v>0</v>
      </c>
      <c r="G481" s="11">
        <f t="shared" si="440"/>
        <v>0</v>
      </c>
      <c r="H481" s="11">
        <f t="shared" si="440"/>
        <v>0</v>
      </c>
      <c r="I481" s="11">
        <f t="shared" si="440"/>
        <v>0</v>
      </c>
      <c r="J481" s="11">
        <f t="shared" si="440"/>
        <v>0</v>
      </c>
      <c r="K481" s="11">
        <f t="shared" si="440"/>
        <v>50000000</v>
      </c>
      <c r="L481" s="9">
        <f t="shared" si="425"/>
        <v>0</v>
      </c>
      <c r="M481" s="11">
        <f>M175</f>
        <v>0</v>
      </c>
      <c r="N481" s="11">
        <f>N175</f>
        <v>0</v>
      </c>
      <c r="O481" s="9">
        <f>(L481-N481)</f>
        <v>0</v>
      </c>
      <c r="P481" s="11">
        <f>P175</f>
        <v>0</v>
      </c>
      <c r="Q481" s="11">
        <f>Q175</f>
        <v>0</v>
      </c>
      <c r="R481" s="9">
        <f>N481-Q481</f>
        <v>0</v>
      </c>
      <c r="S481" s="11">
        <f>S175</f>
        <v>0</v>
      </c>
      <c r="T481" s="11">
        <f>T175</f>
        <v>0</v>
      </c>
      <c r="U481" s="11">
        <f>U175</f>
        <v>0</v>
      </c>
      <c r="V481" s="11">
        <f>V175</f>
        <v>0</v>
      </c>
      <c r="W481" s="9">
        <f>T481-V481</f>
        <v>0</v>
      </c>
      <c r="X481" s="47">
        <f>L481-Q481</f>
        <v>0</v>
      </c>
    </row>
    <row r="482" spans="1:24" ht="34.5" customHeight="1">
      <c r="A482" s="44" t="s">
        <v>550</v>
      </c>
      <c r="B482" s="2" t="s">
        <v>383</v>
      </c>
      <c r="C482" s="10">
        <f>C483+C484</f>
        <v>2000</v>
      </c>
      <c r="D482" s="10">
        <f aca="true" t="shared" si="441" ref="D482:K482">D483+D484</f>
        <v>0</v>
      </c>
      <c r="E482" s="10">
        <f t="shared" si="441"/>
        <v>0</v>
      </c>
      <c r="F482" s="10">
        <f t="shared" si="441"/>
        <v>0</v>
      </c>
      <c r="G482" s="10">
        <f t="shared" si="441"/>
        <v>0</v>
      </c>
      <c r="H482" s="10">
        <f t="shared" si="441"/>
        <v>0</v>
      </c>
      <c r="I482" s="10">
        <f t="shared" si="441"/>
        <v>0</v>
      </c>
      <c r="J482" s="10">
        <f t="shared" si="441"/>
        <v>0</v>
      </c>
      <c r="K482" s="10">
        <f t="shared" si="441"/>
        <v>2000</v>
      </c>
      <c r="L482" s="8">
        <f t="shared" si="425"/>
        <v>0</v>
      </c>
      <c r="M482" s="10">
        <f aca="true" t="shared" si="442" ref="M482:X482">M483+M484</f>
        <v>0</v>
      </c>
      <c r="N482" s="10">
        <f t="shared" si="442"/>
        <v>0</v>
      </c>
      <c r="O482" s="10">
        <f t="shared" si="442"/>
        <v>0</v>
      </c>
      <c r="P482" s="10">
        <f t="shared" si="442"/>
        <v>0</v>
      </c>
      <c r="Q482" s="10">
        <f t="shared" si="442"/>
        <v>0</v>
      </c>
      <c r="R482" s="10">
        <f t="shared" si="442"/>
        <v>0</v>
      </c>
      <c r="S482" s="10">
        <f t="shared" si="442"/>
        <v>0</v>
      </c>
      <c r="T482" s="10">
        <f t="shared" si="442"/>
        <v>0</v>
      </c>
      <c r="U482" s="10">
        <f t="shared" si="442"/>
        <v>0</v>
      </c>
      <c r="V482" s="10">
        <f t="shared" si="442"/>
        <v>0</v>
      </c>
      <c r="W482" s="10">
        <f t="shared" si="442"/>
        <v>0</v>
      </c>
      <c r="X482" s="48">
        <f t="shared" si="442"/>
        <v>0</v>
      </c>
    </row>
    <row r="483" spans="1:24" ht="24.75" customHeight="1">
      <c r="A483" s="46" t="s">
        <v>551</v>
      </c>
      <c r="B483" s="3" t="s">
        <v>124</v>
      </c>
      <c r="C483" s="11">
        <f aca="true" t="shared" si="443" ref="C483:J483">C177</f>
        <v>1000</v>
      </c>
      <c r="D483" s="11">
        <f t="shared" si="443"/>
        <v>0</v>
      </c>
      <c r="E483" s="11">
        <f t="shared" si="443"/>
        <v>0</v>
      </c>
      <c r="F483" s="11">
        <f t="shared" si="443"/>
        <v>0</v>
      </c>
      <c r="G483" s="11">
        <f t="shared" si="443"/>
        <v>0</v>
      </c>
      <c r="H483" s="11">
        <f t="shared" si="443"/>
        <v>0</v>
      </c>
      <c r="I483" s="11">
        <f t="shared" si="443"/>
        <v>0</v>
      </c>
      <c r="J483" s="11">
        <f t="shared" si="443"/>
        <v>0</v>
      </c>
      <c r="K483" s="11">
        <f>K177</f>
        <v>1000</v>
      </c>
      <c r="L483" s="9">
        <f t="shared" si="425"/>
        <v>0</v>
      </c>
      <c r="M483" s="11">
        <f>M177</f>
        <v>0</v>
      </c>
      <c r="N483" s="11">
        <f>N177</f>
        <v>0</v>
      </c>
      <c r="O483" s="9">
        <f>(L483-N483)</f>
        <v>0</v>
      </c>
      <c r="P483" s="11">
        <f>P177</f>
        <v>0</v>
      </c>
      <c r="Q483" s="11">
        <f>Q177</f>
        <v>0</v>
      </c>
      <c r="R483" s="9">
        <f>N483-Q483</f>
        <v>0</v>
      </c>
      <c r="S483" s="11">
        <f aca="true" t="shared" si="444" ref="S483:V484">S177</f>
        <v>0</v>
      </c>
      <c r="T483" s="11">
        <f t="shared" si="444"/>
        <v>0</v>
      </c>
      <c r="U483" s="11">
        <f t="shared" si="444"/>
        <v>0</v>
      </c>
      <c r="V483" s="11">
        <f t="shared" si="444"/>
        <v>0</v>
      </c>
      <c r="W483" s="9">
        <f>T483-V483</f>
        <v>0</v>
      </c>
      <c r="X483" s="47">
        <f>L483-Q483</f>
        <v>0</v>
      </c>
    </row>
    <row r="484" spans="1:24" ht="24.75" customHeight="1">
      <c r="A484" s="46" t="s">
        <v>552</v>
      </c>
      <c r="B484" s="3" t="s">
        <v>125</v>
      </c>
      <c r="C484" s="11">
        <f aca="true" t="shared" si="445" ref="C484:J484">C178</f>
        <v>1000</v>
      </c>
      <c r="D484" s="11">
        <f t="shared" si="445"/>
        <v>0</v>
      </c>
      <c r="E484" s="11">
        <f t="shared" si="445"/>
        <v>0</v>
      </c>
      <c r="F484" s="11">
        <f t="shared" si="445"/>
        <v>0</v>
      </c>
      <c r="G484" s="11">
        <f t="shared" si="445"/>
        <v>0</v>
      </c>
      <c r="H484" s="11">
        <f t="shared" si="445"/>
        <v>0</v>
      </c>
      <c r="I484" s="11">
        <f t="shared" si="445"/>
        <v>0</v>
      </c>
      <c r="J484" s="11">
        <f t="shared" si="445"/>
        <v>0</v>
      </c>
      <c r="K484" s="11">
        <f>K178</f>
        <v>1000</v>
      </c>
      <c r="L484" s="9">
        <f t="shared" si="425"/>
        <v>0</v>
      </c>
      <c r="M484" s="11">
        <f>M178</f>
        <v>0</v>
      </c>
      <c r="N484" s="11">
        <f>N178</f>
        <v>0</v>
      </c>
      <c r="O484" s="9">
        <f>(L484-N484)</f>
        <v>0</v>
      </c>
      <c r="P484" s="11">
        <f>P178</f>
        <v>0</v>
      </c>
      <c r="Q484" s="11">
        <f>Q178</f>
        <v>0</v>
      </c>
      <c r="R484" s="9">
        <f>N484-Q484</f>
        <v>0</v>
      </c>
      <c r="S484" s="11">
        <f t="shared" si="444"/>
        <v>0</v>
      </c>
      <c r="T484" s="11">
        <f t="shared" si="444"/>
        <v>0</v>
      </c>
      <c r="U484" s="11">
        <f t="shared" si="444"/>
        <v>0</v>
      </c>
      <c r="V484" s="11">
        <f t="shared" si="444"/>
        <v>0</v>
      </c>
      <c r="W484" s="9">
        <f>T484-V484</f>
        <v>0</v>
      </c>
      <c r="X484" s="47">
        <f>L484-Q484</f>
        <v>0</v>
      </c>
    </row>
    <row r="485" spans="1:24" ht="42" customHeight="1">
      <c r="A485" s="44" t="s">
        <v>553</v>
      </c>
      <c r="B485" s="2" t="s">
        <v>387</v>
      </c>
      <c r="C485" s="10">
        <f>(C486+C487)</f>
        <v>220001000</v>
      </c>
      <c r="D485" s="10">
        <f aca="true" t="shared" si="446" ref="D485:X485">(D486+D487)</f>
        <v>0</v>
      </c>
      <c r="E485" s="10">
        <f t="shared" si="446"/>
        <v>0</v>
      </c>
      <c r="F485" s="10">
        <f t="shared" si="446"/>
        <v>0</v>
      </c>
      <c r="G485" s="10">
        <f t="shared" si="446"/>
        <v>0</v>
      </c>
      <c r="H485" s="10">
        <f t="shared" si="446"/>
        <v>0</v>
      </c>
      <c r="I485" s="10">
        <f t="shared" si="446"/>
        <v>0</v>
      </c>
      <c r="J485" s="10">
        <f t="shared" si="446"/>
        <v>769581028</v>
      </c>
      <c r="K485" s="10">
        <f t="shared" si="446"/>
        <v>20000000</v>
      </c>
      <c r="L485" s="8">
        <f t="shared" si="425"/>
        <v>969582028</v>
      </c>
      <c r="M485" s="10">
        <f t="shared" si="446"/>
        <v>-69000000</v>
      </c>
      <c r="N485" s="10">
        <f t="shared" si="446"/>
        <v>900581028</v>
      </c>
      <c r="O485" s="10">
        <f t="shared" si="446"/>
        <v>69001000</v>
      </c>
      <c r="P485" s="10">
        <f t="shared" si="446"/>
        <v>78000000</v>
      </c>
      <c r="Q485" s="10">
        <f t="shared" si="446"/>
        <v>900581028</v>
      </c>
      <c r="R485" s="10">
        <f t="shared" si="446"/>
        <v>0</v>
      </c>
      <c r="S485" s="10">
        <f t="shared" si="446"/>
        <v>573581028</v>
      </c>
      <c r="T485" s="10">
        <f t="shared" si="446"/>
        <v>827581028</v>
      </c>
      <c r="U485" s="10">
        <f t="shared" si="446"/>
        <v>692581028</v>
      </c>
      <c r="V485" s="10">
        <f t="shared" si="446"/>
        <v>692581028</v>
      </c>
      <c r="W485" s="10">
        <f t="shared" si="446"/>
        <v>135000000</v>
      </c>
      <c r="X485" s="48">
        <f t="shared" si="446"/>
        <v>69001000</v>
      </c>
    </row>
    <row r="486" spans="1:24" ht="24.75" customHeight="1">
      <c r="A486" s="46" t="s">
        <v>554</v>
      </c>
      <c r="B486" s="4" t="s">
        <v>389</v>
      </c>
      <c r="C486" s="11">
        <f aca="true" t="shared" si="447" ref="C486:K486">C180</f>
        <v>100000000</v>
      </c>
      <c r="D486" s="11">
        <f t="shared" si="447"/>
        <v>0</v>
      </c>
      <c r="E486" s="11">
        <f t="shared" si="447"/>
        <v>0</v>
      </c>
      <c r="F486" s="11">
        <f t="shared" si="447"/>
        <v>0</v>
      </c>
      <c r="G486" s="11">
        <f t="shared" si="447"/>
        <v>0</v>
      </c>
      <c r="H486" s="11">
        <f t="shared" si="447"/>
        <v>0</v>
      </c>
      <c r="I486" s="11">
        <f t="shared" si="447"/>
        <v>0</v>
      </c>
      <c r="J486" s="11">
        <f t="shared" si="447"/>
        <v>0</v>
      </c>
      <c r="K486" s="11">
        <f t="shared" si="447"/>
        <v>0</v>
      </c>
      <c r="L486" s="9">
        <f t="shared" si="425"/>
        <v>100000000</v>
      </c>
      <c r="M486" s="11">
        <f>M180</f>
        <v>-35000000</v>
      </c>
      <c r="N486" s="11">
        <f>N180</f>
        <v>65000000</v>
      </c>
      <c r="O486" s="9">
        <f>(L486-N486)</f>
        <v>35000000</v>
      </c>
      <c r="P486" s="11">
        <f>P180</f>
        <v>6000000</v>
      </c>
      <c r="Q486" s="11">
        <f>Q180</f>
        <v>65000000</v>
      </c>
      <c r="R486" s="9">
        <f>N486-Q486</f>
        <v>0</v>
      </c>
      <c r="S486" s="11">
        <f>S180</f>
        <v>6000000</v>
      </c>
      <c r="T486" s="11">
        <f>T180</f>
        <v>65000000</v>
      </c>
      <c r="U486" s="11">
        <f>U180</f>
        <v>20000000</v>
      </c>
      <c r="V486" s="11">
        <f>V180</f>
        <v>20000000</v>
      </c>
      <c r="W486" s="9">
        <f>T486-V486</f>
        <v>45000000</v>
      </c>
      <c r="X486" s="47">
        <f>L486-Q486</f>
        <v>35000000</v>
      </c>
    </row>
    <row r="487" spans="1:24" ht="24.75" customHeight="1">
      <c r="A487" s="44" t="s">
        <v>555</v>
      </c>
      <c r="B487" s="2" t="s">
        <v>127</v>
      </c>
      <c r="C487" s="10">
        <f>(C488+C489+C490)</f>
        <v>120001000</v>
      </c>
      <c r="D487" s="10">
        <f aca="true" t="shared" si="448" ref="D487:K487">(D488+D489+D490)</f>
        <v>0</v>
      </c>
      <c r="E487" s="10">
        <f t="shared" si="448"/>
        <v>0</v>
      </c>
      <c r="F487" s="10">
        <f t="shared" si="448"/>
        <v>0</v>
      </c>
      <c r="G487" s="10">
        <f t="shared" si="448"/>
        <v>0</v>
      </c>
      <c r="H487" s="10">
        <f t="shared" si="448"/>
        <v>0</v>
      </c>
      <c r="I487" s="10">
        <f t="shared" si="448"/>
        <v>0</v>
      </c>
      <c r="J487" s="10">
        <f t="shared" si="448"/>
        <v>769581028</v>
      </c>
      <c r="K487" s="10">
        <f t="shared" si="448"/>
        <v>20000000</v>
      </c>
      <c r="L487" s="8">
        <f t="shared" si="425"/>
        <v>869582028</v>
      </c>
      <c r="M487" s="10">
        <f aca="true" t="shared" si="449" ref="M487:X487">(M488+M489+M490)</f>
        <v>-34000000</v>
      </c>
      <c r="N487" s="10">
        <f t="shared" si="449"/>
        <v>835581028</v>
      </c>
      <c r="O487" s="10">
        <f t="shared" si="449"/>
        <v>34001000</v>
      </c>
      <c r="P487" s="10">
        <f t="shared" si="449"/>
        <v>72000000</v>
      </c>
      <c r="Q487" s="10">
        <f t="shared" si="449"/>
        <v>835581028</v>
      </c>
      <c r="R487" s="10">
        <f t="shared" si="449"/>
        <v>0</v>
      </c>
      <c r="S487" s="10">
        <f t="shared" si="449"/>
        <v>567581028</v>
      </c>
      <c r="T487" s="10">
        <f t="shared" si="449"/>
        <v>762581028</v>
      </c>
      <c r="U487" s="10">
        <f t="shared" si="449"/>
        <v>672581028</v>
      </c>
      <c r="V487" s="10">
        <f t="shared" si="449"/>
        <v>672581028</v>
      </c>
      <c r="W487" s="10">
        <f t="shared" si="449"/>
        <v>90000000</v>
      </c>
      <c r="X487" s="48">
        <f t="shared" si="449"/>
        <v>34001000</v>
      </c>
    </row>
    <row r="488" spans="1:24" ht="24.75" customHeight="1">
      <c r="A488" s="46" t="s">
        <v>556</v>
      </c>
      <c r="B488" s="4" t="s">
        <v>68</v>
      </c>
      <c r="C488" s="11">
        <f aca="true" t="shared" si="450" ref="C488:J488">C182</f>
        <v>100000000</v>
      </c>
      <c r="D488" s="11">
        <f t="shared" si="450"/>
        <v>0</v>
      </c>
      <c r="E488" s="11">
        <f t="shared" si="450"/>
        <v>0</v>
      </c>
      <c r="F488" s="11">
        <f t="shared" si="450"/>
        <v>0</v>
      </c>
      <c r="G488" s="11">
        <f t="shared" si="450"/>
        <v>0</v>
      </c>
      <c r="H488" s="11">
        <f t="shared" si="450"/>
        <v>0</v>
      </c>
      <c r="I488" s="11">
        <f t="shared" si="450"/>
        <v>0</v>
      </c>
      <c r="J488" s="11">
        <f t="shared" si="450"/>
        <v>703581028</v>
      </c>
      <c r="K488" s="11">
        <f>K182</f>
        <v>0</v>
      </c>
      <c r="L488" s="9">
        <f t="shared" si="425"/>
        <v>803581028</v>
      </c>
      <c r="M488" s="11">
        <f aca="true" t="shared" si="451" ref="M488:N490">M182</f>
        <v>-34000000</v>
      </c>
      <c r="N488" s="11">
        <f t="shared" si="451"/>
        <v>769581028</v>
      </c>
      <c r="O488" s="9">
        <f>(L488-N488)</f>
        <v>34000000</v>
      </c>
      <c r="P488" s="11">
        <f aca="true" t="shared" si="452" ref="P488:Q490">P182</f>
        <v>72000000</v>
      </c>
      <c r="Q488" s="11">
        <f t="shared" si="452"/>
        <v>769581028</v>
      </c>
      <c r="R488" s="9">
        <f>N488-Q488</f>
        <v>0</v>
      </c>
      <c r="S488" s="11">
        <f aca="true" t="shared" si="453" ref="S488:V490">S182</f>
        <v>567581028</v>
      </c>
      <c r="T488" s="11">
        <f t="shared" si="453"/>
        <v>762581028</v>
      </c>
      <c r="U488" s="11">
        <f t="shared" si="453"/>
        <v>672581028</v>
      </c>
      <c r="V488" s="11">
        <f t="shared" si="453"/>
        <v>672581028</v>
      </c>
      <c r="W488" s="9">
        <f>T488-V488</f>
        <v>90000000</v>
      </c>
      <c r="X488" s="47">
        <f>L488-Q488</f>
        <v>34000000</v>
      </c>
    </row>
    <row r="489" spans="1:24" ht="24.75" customHeight="1">
      <c r="A489" s="46" t="s">
        <v>557</v>
      </c>
      <c r="B489" s="3" t="s">
        <v>69</v>
      </c>
      <c r="C489" s="11">
        <f aca="true" t="shared" si="454" ref="C489:J489">C183</f>
        <v>20000000</v>
      </c>
      <c r="D489" s="11">
        <f t="shared" si="454"/>
        <v>0</v>
      </c>
      <c r="E489" s="11">
        <f t="shared" si="454"/>
        <v>0</v>
      </c>
      <c r="F489" s="11">
        <f t="shared" si="454"/>
        <v>0</v>
      </c>
      <c r="G489" s="11">
        <f t="shared" si="454"/>
        <v>0</v>
      </c>
      <c r="H489" s="11">
        <f t="shared" si="454"/>
        <v>0</v>
      </c>
      <c r="I489" s="11">
        <f t="shared" si="454"/>
        <v>0</v>
      </c>
      <c r="J489" s="11">
        <f t="shared" si="454"/>
        <v>0</v>
      </c>
      <c r="K489" s="11">
        <f>K183</f>
        <v>20000000</v>
      </c>
      <c r="L489" s="9">
        <f t="shared" si="425"/>
        <v>0</v>
      </c>
      <c r="M489" s="11">
        <f t="shared" si="451"/>
        <v>0</v>
      </c>
      <c r="N489" s="11">
        <f t="shared" si="451"/>
        <v>0</v>
      </c>
      <c r="O489" s="9">
        <f>(L489-N489)</f>
        <v>0</v>
      </c>
      <c r="P489" s="11">
        <f t="shared" si="452"/>
        <v>0</v>
      </c>
      <c r="Q489" s="11">
        <f t="shared" si="452"/>
        <v>0</v>
      </c>
      <c r="R489" s="9">
        <f>N489-Q489</f>
        <v>0</v>
      </c>
      <c r="S489" s="11">
        <f t="shared" si="453"/>
        <v>0</v>
      </c>
      <c r="T489" s="11">
        <f t="shared" si="453"/>
        <v>0</v>
      </c>
      <c r="U489" s="11">
        <f t="shared" si="453"/>
        <v>0</v>
      </c>
      <c r="V489" s="11">
        <f t="shared" si="453"/>
        <v>0</v>
      </c>
      <c r="W489" s="9">
        <f>T489-V489</f>
        <v>0</v>
      </c>
      <c r="X489" s="47">
        <f>L489-Q489</f>
        <v>0</v>
      </c>
    </row>
    <row r="490" spans="1:24" ht="24.75" customHeight="1">
      <c r="A490" s="46" t="s">
        <v>558</v>
      </c>
      <c r="B490" s="3" t="s">
        <v>128</v>
      </c>
      <c r="C490" s="11">
        <f aca="true" t="shared" si="455" ref="C490:J490">C184</f>
        <v>1000</v>
      </c>
      <c r="D490" s="11">
        <f t="shared" si="455"/>
        <v>0</v>
      </c>
      <c r="E490" s="11">
        <f t="shared" si="455"/>
        <v>0</v>
      </c>
      <c r="F490" s="11">
        <f t="shared" si="455"/>
        <v>0</v>
      </c>
      <c r="G490" s="11">
        <f t="shared" si="455"/>
        <v>0</v>
      </c>
      <c r="H490" s="11">
        <f t="shared" si="455"/>
        <v>0</v>
      </c>
      <c r="I490" s="11">
        <f t="shared" si="455"/>
        <v>0</v>
      </c>
      <c r="J490" s="11">
        <f t="shared" si="455"/>
        <v>66000000</v>
      </c>
      <c r="K490" s="11">
        <f>K184</f>
        <v>0</v>
      </c>
      <c r="L490" s="9">
        <f t="shared" si="425"/>
        <v>66001000</v>
      </c>
      <c r="M490" s="11">
        <f t="shared" si="451"/>
        <v>0</v>
      </c>
      <c r="N490" s="11">
        <f t="shared" si="451"/>
        <v>66000000</v>
      </c>
      <c r="O490" s="9">
        <f>(L490-N490)</f>
        <v>1000</v>
      </c>
      <c r="P490" s="11">
        <f t="shared" si="452"/>
        <v>0</v>
      </c>
      <c r="Q490" s="11">
        <f t="shared" si="452"/>
        <v>66000000</v>
      </c>
      <c r="R490" s="9">
        <f>N490-Q490</f>
        <v>0</v>
      </c>
      <c r="S490" s="11">
        <f t="shared" si="453"/>
        <v>0</v>
      </c>
      <c r="T490" s="11">
        <f t="shared" si="453"/>
        <v>0</v>
      </c>
      <c r="U490" s="11">
        <f t="shared" si="453"/>
        <v>0</v>
      </c>
      <c r="V490" s="11">
        <f t="shared" si="453"/>
        <v>0</v>
      </c>
      <c r="W490" s="9">
        <f>T490-V490</f>
        <v>0</v>
      </c>
      <c r="X490" s="47">
        <f>L490-Q490</f>
        <v>1000</v>
      </c>
    </row>
    <row r="491" spans="1:24" ht="46.5" customHeight="1">
      <c r="A491" s="44" t="s">
        <v>559</v>
      </c>
      <c r="B491" s="2" t="s">
        <v>395</v>
      </c>
      <c r="C491" s="10">
        <f>(C492+C495)</f>
        <v>379996000</v>
      </c>
      <c r="D491" s="10">
        <f aca="true" t="shared" si="456" ref="D491:K491">(D492+D495)</f>
        <v>0</v>
      </c>
      <c r="E491" s="10">
        <f t="shared" si="456"/>
        <v>0</v>
      </c>
      <c r="F491" s="10">
        <f t="shared" si="456"/>
        <v>0</v>
      </c>
      <c r="G491" s="10">
        <f t="shared" si="456"/>
        <v>0</v>
      </c>
      <c r="H491" s="10">
        <f t="shared" si="456"/>
        <v>0</v>
      </c>
      <c r="I491" s="10">
        <f t="shared" si="456"/>
        <v>0</v>
      </c>
      <c r="J491" s="10">
        <f t="shared" si="456"/>
        <v>0</v>
      </c>
      <c r="K491" s="10">
        <f t="shared" si="456"/>
        <v>294996000</v>
      </c>
      <c r="L491" s="8">
        <f t="shared" si="425"/>
        <v>85000000</v>
      </c>
      <c r="M491" s="10">
        <f aca="true" t="shared" si="457" ref="M491:X491">(M492+M495)</f>
        <v>-8000000</v>
      </c>
      <c r="N491" s="10">
        <f t="shared" si="457"/>
        <v>47525000</v>
      </c>
      <c r="O491" s="10">
        <f t="shared" si="457"/>
        <v>37475000</v>
      </c>
      <c r="P491" s="10">
        <f t="shared" si="457"/>
        <v>15000000</v>
      </c>
      <c r="Q491" s="10">
        <f t="shared" si="457"/>
        <v>47525000</v>
      </c>
      <c r="R491" s="10">
        <f t="shared" si="457"/>
        <v>0</v>
      </c>
      <c r="S491" s="10">
        <f t="shared" si="457"/>
        <v>18100000</v>
      </c>
      <c r="T491" s="10">
        <f t="shared" si="457"/>
        <v>47525000</v>
      </c>
      <c r="U491" s="10">
        <f t="shared" si="457"/>
        <v>24225000</v>
      </c>
      <c r="V491" s="10">
        <f t="shared" si="457"/>
        <v>36625000</v>
      </c>
      <c r="W491" s="10">
        <f t="shared" si="457"/>
        <v>10900000</v>
      </c>
      <c r="X491" s="48">
        <f t="shared" si="457"/>
        <v>37475000</v>
      </c>
    </row>
    <row r="492" spans="1:24" ht="39" customHeight="1">
      <c r="A492" s="44" t="s">
        <v>560</v>
      </c>
      <c r="B492" s="2" t="s">
        <v>70</v>
      </c>
      <c r="C492" s="10">
        <f>C493+C494</f>
        <v>230000000</v>
      </c>
      <c r="D492" s="10">
        <f aca="true" t="shared" si="458" ref="D492:K492">D493+D494</f>
        <v>0</v>
      </c>
      <c r="E492" s="10">
        <f t="shared" si="458"/>
        <v>0</v>
      </c>
      <c r="F492" s="10">
        <f t="shared" si="458"/>
        <v>0</v>
      </c>
      <c r="G492" s="10">
        <f t="shared" si="458"/>
        <v>0</v>
      </c>
      <c r="H492" s="10">
        <f t="shared" si="458"/>
        <v>0</v>
      </c>
      <c r="I492" s="10">
        <f t="shared" si="458"/>
        <v>0</v>
      </c>
      <c r="J492" s="10">
        <f t="shared" si="458"/>
        <v>0</v>
      </c>
      <c r="K492" s="10">
        <f t="shared" si="458"/>
        <v>230000000</v>
      </c>
      <c r="L492" s="8">
        <f t="shared" si="425"/>
        <v>0</v>
      </c>
      <c r="M492" s="10">
        <f aca="true" t="shared" si="459" ref="M492:X492">M493+M494</f>
        <v>0</v>
      </c>
      <c r="N492" s="10">
        <f t="shared" si="459"/>
        <v>0</v>
      </c>
      <c r="O492" s="10">
        <f t="shared" si="459"/>
        <v>0</v>
      </c>
      <c r="P492" s="10">
        <f t="shared" si="459"/>
        <v>0</v>
      </c>
      <c r="Q492" s="10">
        <f t="shared" si="459"/>
        <v>0</v>
      </c>
      <c r="R492" s="10">
        <f t="shared" si="459"/>
        <v>0</v>
      </c>
      <c r="S492" s="10">
        <f t="shared" si="459"/>
        <v>0</v>
      </c>
      <c r="T492" s="10">
        <f t="shared" si="459"/>
        <v>0</v>
      </c>
      <c r="U492" s="10">
        <f t="shared" si="459"/>
        <v>0</v>
      </c>
      <c r="V492" s="10">
        <f t="shared" si="459"/>
        <v>0</v>
      </c>
      <c r="W492" s="10">
        <f t="shared" si="459"/>
        <v>0</v>
      </c>
      <c r="X492" s="48">
        <f t="shared" si="459"/>
        <v>0</v>
      </c>
    </row>
    <row r="493" spans="1:24" ht="24.75" customHeight="1">
      <c r="A493" s="46" t="s">
        <v>561</v>
      </c>
      <c r="B493" s="3" t="s">
        <v>398</v>
      </c>
      <c r="C493" s="11">
        <f aca="true" t="shared" si="460" ref="C493:J493">C187</f>
        <v>100000000</v>
      </c>
      <c r="D493" s="11">
        <f t="shared" si="460"/>
        <v>0</v>
      </c>
      <c r="E493" s="11">
        <f t="shared" si="460"/>
        <v>0</v>
      </c>
      <c r="F493" s="11">
        <f t="shared" si="460"/>
        <v>0</v>
      </c>
      <c r="G493" s="11">
        <f t="shared" si="460"/>
        <v>0</v>
      </c>
      <c r="H493" s="11">
        <f t="shared" si="460"/>
        <v>0</v>
      </c>
      <c r="I493" s="11">
        <f t="shared" si="460"/>
        <v>0</v>
      </c>
      <c r="J493" s="11">
        <f t="shared" si="460"/>
        <v>0</v>
      </c>
      <c r="K493" s="11">
        <f>K187</f>
        <v>100000000</v>
      </c>
      <c r="L493" s="9">
        <f t="shared" si="425"/>
        <v>0</v>
      </c>
      <c r="M493" s="11">
        <f>M187</f>
        <v>0</v>
      </c>
      <c r="N493" s="11">
        <f>N187</f>
        <v>0</v>
      </c>
      <c r="O493" s="9">
        <f>(L493-N493)</f>
        <v>0</v>
      </c>
      <c r="P493" s="11">
        <f>P187</f>
        <v>0</v>
      </c>
      <c r="Q493" s="11">
        <f>Q187</f>
        <v>0</v>
      </c>
      <c r="R493" s="9">
        <f>N493-Q493</f>
        <v>0</v>
      </c>
      <c r="S493" s="11">
        <f aca="true" t="shared" si="461" ref="S493:V494">S187</f>
        <v>0</v>
      </c>
      <c r="T493" s="11">
        <f t="shared" si="461"/>
        <v>0</v>
      </c>
      <c r="U493" s="11">
        <f t="shared" si="461"/>
        <v>0</v>
      </c>
      <c r="V493" s="11">
        <f t="shared" si="461"/>
        <v>0</v>
      </c>
      <c r="W493" s="9">
        <f>T493-V493</f>
        <v>0</v>
      </c>
      <c r="X493" s="47">
        <f>L493-Q493</f>
        <v>0</v>
      </c>
    </row>
    <row r="494" spans="1:24" ht="24.75" customHeight="1">
      <c r="A494" s="46" t="s">
        <v>562</v>
      </c>
      <c r="B494" s="3" t="s">
        <v>400</v>
      </c>
      <c r="C494" s="11">
        <f aca="true" t="shared" si="462" ref="C494:J494">C188</f>
        <v>130000000</v>
      </c>
      <c r="D494" s="11">
        <f t="shared" si="462"/>
        <v>0</v>
      </c>
      <c r="E494" s="11">
        <f t="shared" si="462"/>
        <v>0</v>
      </c>
      <c r="F494" s="11">
        <f t="shared" si="462"/>
        <v>0</v>
      </c>
      <c r="G494" s="11">
        <f t="shared" si="462"/>
        <v>0</v>
      </c>
      <c r="H494" s="11">
        <f t="shared" si="462"/>
        <v>0</v>
      </c>
      <c r="I494" s="11">
        <f t="shared" si="462"/>
        <v>0</v>
      </c>
      <c r="J494" s="11">
        <f t="shared" si="462"/>
        <v>0</v>
      </c>
      <c r="K494" s="11">
        <f>K188</f>
        <v>130000000</v>
      </c>
      <c r="L494" s="9">
        <f t="shared" si="425"/>
        <v>0</v>
      </c>
      <c r="M494" s="11">
        <f>M188</f>
        <v>0</v>
      </c>
      <c r="N494" s="11">
        <f>N188</f>
        <v>0</v>
      </c>
      <c r="O494" s="9">
        <f>(L494-N494)</f>
        <v>0</v>
      </c>
      <c r="P494" s="11">
        <f>P188</f>
        <v>0</v>
      </c>
      <c r="Q494" s="11">
        <f>Q188</f>
        <v>0</v>
      </c>
      <c r="R494" s="9">
        <f>N494-Q494</f>
        <v>0</v>
      </c>
      <c r="S494" s="11">
        <f t="shared" si="461"/>
        <v>0</v>
      </c>
      <c r="T494" s="11">
        <f t="shared" si="461"/>
        <v>0</v>
      </c>
      <c r="U494" s="11">
        <f t="shared" si="461"/>
        <v>0</v>
      </c>
      <c r="V494" s="11">
        <f t="shared" si="461"/>
        <v>0</v>
      </c>
      <c r="W494" s="9">
        <f>T494-V494</f>
        <v>0</v>
      </c>
      <c r="X494" s="47">
        <f>L494-Q494</f>
        <v>0</v>
      </c>
    </row>
    <row r="495" spans="1:24" ht="45.75" customHeight="1">
      <c r="A495" s="44" t="s">
        <v>563</v>
      </c>
      <c r="B495" s="2" t="s">
        <v>201</v>
      </c>
      <c r="C495" s="10">
        <f>(C496+C497)</f>
        <v>149996000</v>
      </c>
      <c r="D495" s="10">
        <f aca="true" t="shared" si="463" ref="D495:K495">(D496+D497)</f>
        <v>0</v>
      </c>
      <c r="E495" s="10">
        <f t="shared" si="463"/>
        <v>0</v>
      </c>
      <c r="F495" s="10">
        <f t="shared" si="463"/>
        <v>0</v>
      </c>
      <c r="G495" s="10">
        <f t="shared" si="463"/>
        <v>0</v>
      </c>
      <c r="H495" s="10">
        <f t="shared" si="463"/>
        <v>0</v>
      </c>
      <c r="I495" s="10">
        <f t="shared" si="463"/>
        <v>0</v>
      </c>
      <c r="J495" s="10">
        <f t="shared" si="463"/>
        <v>0</v>
      </c>
      <c r="K495" s="10">
        <f t="shared" si="463"/>
        <v>64996000</v>
      </c>
      <c r="L495" s="8">
        <f t="shared" si="425"/>
        <v>85000000</v>
      </c>
      <c r="M495" s="10">
        <f aca="true" t="shared" si="464" ref="M495:X495">(M496+M497)</f>
        <v>-8000000</v>
      </c>
      <c r="N495" s="10">
        <f t="shared" si="464"/>
        <v>47525000</v>
      </c>
      <c r="O495" s="10">
        <f t="shared" si="464"/>
        <v>37475000</v>
      </c>
      <c r="P495" s="10">
        <f t="shared" si="464"/>
        <v>15000000</v>
      </c>
      <c r="Q495" s="10">
        <f t="shared" si="464"/>
        <v>47525000</v>
      </c>
      <c r="R495" s="10">
        <f t="shared" si="464"/>
        <v>0</v>
      </c>
      <c r="S495" s="10">
        <f t="shared" si="464"/>
        <v>18100000</v>
      </c>
      <c r="T495" s="10">
        <f t="shared" si="464"/>
        <v>47525000</v>
      </c>
      <c r="U495" s="10">
        <f t="shared" si="464"/>
        <v>24225000</v>
      </c>
      <c r="V495" s="10">
        <f t="shared" si="464"/>
        <v>36625000</v>
      </c>
      <c r="W495" s="10">
        <f t="shared" si="464"/>
        <v>10900000</v>
      </c>
      <c r="X495" s="48">
        <f t="shared" si="464"/>
        <v>37475000</v>
      </c>
    </row>
    <row r="496" spans="1:24" ht="24.75" customHeight="1">
      <c r="A496" s="46" t="s">
        <v>564</v>
      </c>
      <c r="B496" s="4" t="s">
        <v>130</v>
      </c>
      <c r="C496" s="11">
        <f aca="true" t="shared" si="465" ref="C496:J496">C190</f>
        <v>100000000</v>
      </c>
      <c r="D496" s="11">
        <f t="shared" si="465"/>
        <v>0</v>
      </c>
      <c r="E496" s="11">
        <f t="shared" si="465"/>
        <v>0</v>
      </c>
      <c r="F496" s="11">
        <f t="shared" si="465"/>
        <v>0</v>
      </c>
      <c r="G496" s="11">
        <f t="shared" si="465"/>
        <v>0</v>
      </c>
      <c r="H496" s="11">
        <f t="shared" si="465"/>
        <v>0</v>
      </c>
      <c r="I496" s="11">
        <f t="shared" si="465"/>
        <v>0</v>
      </c>
      <c r="J496" s="11">
        <f t="shared" si="465"/>
        <v>0</v>
      </c>
      <c r="K496" s="11">
        <f>K190</f>
        <v>15000000</v>
      </c>
      <c r="L496" s="9">
        <f t="shared" si="425"/>
        <v>85000000</v>
      </c>
      <c r="M496" s="11">
        <f>M190</f>
        <v>-8000000</v>
      </c>
      <c r="N496" s="11">
        <f>N190</f>
        <v>47525000</v>
      </c>
      <c r="O496" s="9">
        <f>(L496-N496)</f>
        <v>37475000</v>
      </c>
      <c r="P496" s="11">
        <f>P190</f>
        <v>15000000</v>
      </c>
      <c r="Q496" s="11">
        <f>Q190</f>
        <v>47525000</v>
      </c>
      <c r="R496" s="9">
        <f>N496-Q496</f>
        <v>0</v>
      </c>
      <c r="S496" s="11">
        <f aca="true" t="shared" si="466" ref="S496:V497">S190</f>
        <v>18100000</v>
      </c>
      <c r="T496" s="11">
        <f t="shared" si="466"/>
        <v>47525000</v>
      </c>
      <c r="U496" s="11">
        <f t="shared" si="466"/>
        <v>24225000</v>
      </c>
      <c r="V496" s="11">
        <f t="shared" si="466"/>
        <v>36625000</v>
      </c>
      <c r="W496" s="9">
        <f>T496-V496</f>
        <v>10900000</v>
      </c>
      <c r="X496" s="47">
        <f>L496-Q496</f>
        <v>37475000</v>
      </c>
    </row>
    <row r="497" spans="1:24" ht="24.75" customHeight="1">
      <c r="A497" s="46" t="s">
        <v>565</v>
      </c>
      <c r="B497" s="3" t="s">
        <v>404</v>
      </c>
      <c r="C497" s="11">
        <f aca="true" t="shared" si="467" ref="C497:J497">C191</f>
        <v>49996000</v>
      </c>
      <c r="D497" s="11">
        <f t="shared" si="467"/>
        <v>0</v>
      </c>
      <c r="E497" s="11">
        <f t="shared" si="467"/>
        <v>0</v>
      </c>
      <c r="F497" s="11">
        <f t="shared" si="467"/>
        <v>0</v>
      </c>
      <c r="G497" s="11">
        <f t="shared" si="467"/>
        <v>0</v>
      </c>
      <c r="H497" s="11">
        <f t="shared" si="467"/>
        <v>0</v>
      </c>
      <c r="I497" s="11">
        <f t="shared" si="467"/>
        <v>0</v>
      </c>
      <c r="J497" s="11">
        <f t="shared" si="467"/>
        <v>0</v>
      </c>
      <c r="K497" s="11">
        <f>K191</f>
        <v>49996000</v>
      </c>
      <c r="L497" s="9">
        <f t="shared" si="425"/>
        <v>0</v>
      </c>
      <c r="M497" s="11">
        <f>M191</f>
        <v>0</v>
      </c>
      <c r="N497" s="11">
        <f>N191</f>
        <v>0</v>
      </c>
      <c r="O497" s="9">
        <f>(L497-N497)</f>
        <v>0</v>
      </c>
      <c r="P497" s="11">
        <f>P191</f>
        <v>0</v>
      </c>
      <c r="Q497" s="11">
        <f>Q191</f>
        <v>0</v>
      </c>
      <c r="R497" s="9">
        <f>N497-Q497</f>
        <v>0</v>
      </c>
      <c r="S497" s="11">
        <f t="shared" si="466"/>
        <v>0</v>
      </c>
      <c r="T497" s="11">
        <f t="shared" si="466"/>
        <v>0</v>
      </c>
      <c r="U497" s="11">
        <f t="shared" si="466"/>
        <v>0</v>
      </c>
      <c r="V497" s="11">
        <f t="shared" si="466"/>
        <v>0</v>
      </c>
      <c r="W497" s="9">
        <f>T497-V497</f>
        <v>0</v>
      </c>
      <c r="X497" s="47">
        <f>L497-Q497</f>
        <v>0</v>
      </c>
    </row>
    <row r="498" spans="1:24" ht="24.75" customHeight="1">
      <c r="A498" s="44" t="s">
        <v>640</v>
      </c>
      <c r="B498" s="2" t="s">
        <v>89</v>
      </c>
      <c r="C498" s="10">
        <f>(C499+C534+C536)</f>
        <v>5809257142</v>
      </c>
      <c r="D498" s="10">
        <f aca="true" t="shared" si="468" ref="D498:K498">(D499+D534+D536)</f>
        <v>0</v>
      </c>
      <c r="E498" s="10">
        <f t="shared" si="468"/>
        <v>0</v>
      </c>
      <c r="F498" s="10">
        <f t="shared" si="468"/>
        <v>510813924</v>
      </c>
      <c r="G498" s="10">
        <f t="shared" si="468"/>
        <v>510813924</v>
      </c>
      <c r="H498" s="10">
        <f t="shared" si="468"/>
        <v>0</v>
      </c>
      <c r="I498" s="10">
        <f t="shared" si="468"/>
        <v>0</v>
      </c>
      <c r="J498" s="10">
        <f t="shared" si="468"/>
        <v>1009569654</v>
      </c>
      <c r="K498" s="10">
        <f t="shared" si="468"/>
        <v>1235979508</v>
      </c>
      <c r="L498" s="8">
        <f t="shared" si="425"/>
        <v>5582847288</v>
      </c>
      <c r="M498" s="10">
        <f aca="true" t="shared" si="469" ref="M498:X498">(M499+M534+M536)</f>
        <v>343928246</v>
      </c>
      <c r="N498" s="10">
        <f t="shared" si="469"/>
        <v>5381782046</v>
      </c>
      <c r="O498" s="10">
        <f t="shared" si="469"/>
        <v>201065242</v>
      </c>
      <c r="P498" s="10">
        <f t="shared" si="469"/>
        <v>578055057</v>
      </c>
      <c r="Q498" s="10">
        <f t="shared" si="469"/>
        <v>5381782046</v>
      </c>
      <c r="R498" s="10">
        <f t="shared" si="469"/>
        <v>0</v>
      </c>
      <c r="S498" s="10">
        <f t="shared" si="469"/>
        <v>787498697</v>
      </c>
      <c r="T498" s="10">
        <f t="shared" si="469"/>
        <v>5124363524</v>
      </c>
      <c r="U498" s="10">
        <f t="shared" si="469"/>
        <v>768001763</v>
      </c>
      <c r="V498" s="10">
        <f t="shared" si="469"/>
        <v>5013019449</v>
      </c>
      <c r="W498" s="10">
        <f t="shared" si="469"/>
        <v>111344075</v>
      </c>
      <c r="X498" s="48">
        <f t="shared" si="469"/>
        <v>201065242</v>
      </c>
    </row>
    <row r="499" spans="1:24" ht="46.5" customHeight="1">
      <c r="A499" s="44" t="s">
        <v>640</v>
      </c>
      <c r="B499" s="2" t="s">
        <v>103</v>
      </c>
      <c r="C499" s="8">
        <f aca="true" t="shared" si="470" ref="C499:X499">SUM(C500)</f>
        <v>5689257142</v>
      </c>
      <c r="D499" s="8">
        <f t="shared" si="470"/>
        <v>0</v>
      </c>
      <c r="E499" s="8">
        <f t="shared" si="470"/>
        <v>0</v>
      </c>
      <c r="F499" s="8">
        <f t="shared" si="470"/>
        <v>510813924</v>
      </c>
      <c r="G499" s="8">
        <f t="shared" si="470"/>
        <v>495813924</v>
      </c>
      <c r="H499" s="8">
        <f t="shared" si="470"/>
        <v>0</v>
      </c>
      <c r="I499" s="8">
        <f t="shared" si="470"/>
        <v>0</v>
      </c>
      <c r="J499" s="8">
        <f t="shared" si="470"/>
        <v>1009569654</v>
      </c>
      <c r="K499" s="8">
        <f t="shared" si="470"/>
        <v>1185954308</v>
      </c>
      <c r="L499" s="8">
        <f t="shared" si="425"/>
        <v>5512872488</v>
      </c>
      <c r="M499" s="8">
        <f t="shared" si="470"/>
        <v>349938246</v>
      </c>
      <c r="N499" s="8">
        <f t="shared" si="470"/>
        <v>5315617246</v>
      </c>
      <c r="O499" s="8">
        <f t="shared" si="470"/>
        <v>197255242</v>
      </c>
      <c r="P499" s="8">
        <f t="shared" si="470"/>
        <v>578055057</v>
      </c>
      <c r="Q499" s="8">
        <f t="shared" si="470"/>
        <v>5315617246</v>
      </c>
      <c r="R499" s="8">
        <f t="shared" si="470"/>
        <v>0</v>
      </c>
      <c r="S499" s="8">
        <f t="shared" si="470"/>
        <v>768026257</v>
      </c>
      <c r="T499" s="8">
        <f t="shared" si="470"/>
        <v>5091308644</v>
      </c>
      <c r="U499" s="8">
        <f t="shared" si="470"/>
        <v>748529323</v>
      </c>
      <c r="V499" s="8">
        <f t="shared" si="470"/>
        <v>4979964569</v>
      </c>
      <c r="W499" s="8">
        <f t="shared" si="470"/>
        <v>111344075</v>
      </c>
      <c r="X499" s="45">
        <f t="shared" si="470"/>
        <v>197255242</v>
      </c>
    </row>
    <row r="500" spans="1:24" ht="24.75" customHeight="1">
      <c r="A500" s="44" t="s">
        <v>641</v>
      </c>
      <c r="B500" s="2" t="s">
        <v>3</v>
      </c>
      <c r="C500" s="8">
        <f aca="true" t="shared" si="471" ref="C500:K500">SUM(C501+C539+C562+C564)</f>
        <v>5689257142</v>
      </c>
      <c r="D500" s="8">
        <f t="shared" si="471"/>
        <v>0</v>
      </c>
      <c r="E500" s="8">
        <f t="shared" si="471"/>
        <v>0</v>
      </c>
      <c r="F500" s="8">
        <f t="shared" si="471"/>
        <v>510813924</v>
      </c>
      <c r="G500" s="8">
        <f t="shared" si="471"/>
        <v>495813924</v>
      </c>
      <c r="H500" s="8">
        <f t="shared" si="471"/>
        <v>0</v>
      </c>
      <c r="I500" s="8">
        <f t="shared" si="471"/>
        <v>0</v>
      </c>
      <c r="J500" s="8">
        <f t="shared" si="471"/>
        <v>1009569654</v>
      </c>
      <c r="K500" s="8">
        <f t="shared" si="471"/>
        <v>1185954308</v>
      </c>
      <c r="L500" s="8">
        <f t="shared" si="425"/>
        <v>5512872488</v>
      </c>
      <c r="M500" s="8">
        <f aca="true" t="shared" si="472" ref="M500:X500">SUM(M501+M539+M562+M564)</f>
        <v>349938246</v>
      </c>
      <c r="N500" s="8">
        <f t="shared" si="472"/>
        <v>5315617246</v>
      </c>
      <c r="O500" s="8">
        <f t="shared" si="472"/>
        <v>197255242</v>
      </c>
      <c r="P500" s="8">
        <f t="shared" si="472"/>
        <v>578055057</v>
      </c>
      <c r="Q500" s="8">
        <f t="shared" si="472"/>
        <v>5315617246</v>
      </c>
      <c r="R500" s="8">
        <f t="shared" si="472"/>
        <v>0</v>
      </c>
      <c r="S500" s="8">
        <f t="shared" si="472"/>
        <v>768026257</v>
      </c>
      <c r="T500" s="8">
        <f t="shared" si="472"/>
        <v>5091308644</v>
      </c>
      <c r="U500" s="8">
        <f t="shared" si="472"/>
        <v>748529323</v>
      </c>
      <c r="V500" s="8">
        <f t="shared" si="472"/>
        <v>4979964569</v>
      </c>
      <c r="W500" s="8">
        <f t="shared" si="472"/>
        <v>111344075</v>
      </c>
      <c r="X500" s="45">
        <f t="shared" si="472"/>
        <v>197255242</v>
      </c>
    </row>
    <row r="501" spans="1:24" ht="24.75" customHeight="1">
      <c r="A501" s="44" t="s">
        <v>574</v>
      </c>
      <c r="B501" s="2" t="s">
        <v>4</v>
      </c>
      <c r="C501" s="8">
        <f>C502+C520</f>
        <v>4594256142</v>
      </c>
      <c r="D501" s="8">
        <f aca="true" t="shared" si="473" ref="D501:K501">D502+D520</f>
        <v>0</v>
      </c>
      <c r="E501" s="8">
        <f t="shared" si="473"/>
        <v>0</v>
      </c>
      <c r="F501" s="8">
        <f t="shared" si="473"/>
        <v>510813924</v>
      </c>
      <c r="G501" s="8">
        <f t="shared" si="473"/>
        <v>289872592</v>
      </c>
      <c r="H501" s="8">
        <f t="shared" si="473"/>
        <v>0</v>
      </c>
      <c r="I501" s="8">
        <f t="shared" si="473"/>
        <v>0</v>
      </c>
      <c r="J501" s="8">
        <f t="shared" si="473"/>
        <v>734569654</v>
      </c>
      <c r="K501" s="8">
        <f t="shared" si="473"/>
        <v>861575527</v>
      </c>
      <c r="L501" s="8">
        <f t="shared" si="425"/>
        <v>4467250269</v>
      </c>
      <c r="M501" s="8">
        <f aca="true" t="shared" si="474" ref="M501:X501">M502+M520</f>
        <v>585581181</v>
      </c>
      <c r="N501" s="8">
        <f t="shared" si="474"/>
        <v>4467250269</v>
      </c>
      <c r="O501" s="8">
        <f t="shared" si="474"/>
        <v>0</v>
      </c>
      <c r="P501" s="8">
        <f t="shared" si="474"/>
        <v>585581181</v>
      </c>
      <c r="Q501" s="8">
        <f t="shared" si="474"/>
        <v>4467250269</v>
      </c>
      <c r="R501" s="8">
        <f t="shared" si="474"/>
        <v>0</v>
      </c>
      <c r="S501" s="8">
        <f t="shared" si="474"/>
        <v>585581181</v>
      </c>
      <c r="T501" s="8">
        <f t="shared" si="474"/>
        <v>4467250269</v>
      </c>
      <c r="U501" s="8">
        <f t="shared" si="474"/>
        <v>612866505</v>
      </c>
      <c r="V501" s="8">
        <f t="shared" si="474"/>
        <v>4408807969</v>
      </c>
      <c r="W501" s="8">
        <f t="shared" si="474"/>
        <v>58442300</v>
      </c>
      <c r="X501" s="45">
        <f t="shared" si="474"/>
        <v>0</v>
      </c>
    </row>
    <row r="502" spans="1:24" ht="24.75" customHeight="1">
      <c r="A502" s="44" t="s">
        <v>483</v>
      </c>
      <c r="B502" s="2" t="s">
        <v>5</v>
      </c>
      <c r="C502" s="8">
        <f>SUM(C503+C506+C508+C510+C512)</f>
        <v>3446756142</v>
      </c>
      <c r="D502" s="8">
        <f aca="true" t="shared" si="475" ref="D502:K502">SUM(D503+D506+D508+D510+D512)</f>
        <v>0</v>
      </c>
      <c r="E502" s="8">
        <f t="shared" si="475"/>
        <v>0</v>
      </c>
      <c r="F502" s="8">
        <f t="shared" si="475"/>
        <v>460991006</v>
      </c>
      <c r="G502" s="8">
        <f t="shared" si="475"/>
        <v>128370955</v>
      </c>
      <c r="H502" s="8">
        <f t="shared" si="475"/>
        <v>0</v>
      </c>
      <c r="I502" s="8">
        <f t="shared" si="475"/>
        <v>0</v>
      </c>
      <c r="J502" s="8">
        <f t="shared" si="475"/>
        <v>630991006</v>
      </c>
      <c r="K502" s="8">
        <f t="shared" si="475"/>
        <v>700073890</v>
      </c>
      <c r="L502" s="8">
        <f t="shared" si="425"/>
        <v>3377673258</v>
      </c>
      <c r="M502" s="8">
        <f aca="true" t="shared" si="476" ref="M502:X502">SUM(M503+M506+M508+M510+M512)</f>
        <v>497688332</v>
      </c>
      <c r="N502" s="8">
        <f t="shared" si="476"/>
        <v>3377673258</v>
      </c>
      <c r="O502" s="8">
        <f t="shared" si="476"/>
        <v>0</v>
      </c>
      <c r="P502" s="8">
        <f t="shared" si="476"/>
        <v>497688332</v>
      </c>
      <c r="Q502" s="8">
        <f t="shared" si="476"/>
        <v>3377673258</v>
      </c>
      <c r="R502" s="8">
        <f t="shared" si="476"/>
        <v>0</v>
      </c>
      <c r="S502" s="8">
        <f t="shared" si="476"/>
        <v>497688332</v>
      </c>
      <c r="T502" s="8">
        <f t="shared" si="476"/>
        <v>3377673258</v>
      </c>
      <c r="U502" s="8">
        <f t="shared" si="476"/>
        <v>497688332</v>
      </c>
      <c r="V502" s="8">
        <f t="shared" si="476"/>
        <v>3377673258</v>
      </c>
      <c r="W502" s="8">
        <f t="shared" si="476"/>
        <v>0</v>
      </c>
      <c r="X502" s="45">
        <f t="shared" si="476"/>
        <v>0</v>
      </c>
    </row>
    <row r="503" spans="1:24" ht="24.75" customHeight="1">
      <c r="A503" s="44" t="s">
        <v>484</v>
      </c>
      <c r="B503" s="2" t="s">
        <v>6</v>
      </c>
      <c r="C503" s="8">
        <f>SUM(C504:C505)</f>
        <v>2499756142</v>
      </c>
      <c r="D503" s="8">
        <f aca="true" t="shared" si="477" ref="D503:K503">SUM(D504:D505)</f>
        <v>0</v>
      </c>
      <c r="E503" s="8">
        <f t="shared" si="477"/>
        <v>0</v>
      </c>
      <c r="F503" s="8">
        <f t="shared" si="477"/>
        <v>167337985</v>
      </c>
      <c r="G503" s="8">
        <f t="shared" si="477"/>
        <v>7194775</v>
      </c>
      <c r="H503" s="8">
        <f t="shared" si="477"/>
        <v>0</v>
      </c>
      <c r="I503" s="8">
        <f t="shared" si="477"/>
        <v>0</v>
      </c>
      <c r="J503" s="8">
        <f t="shared" si="477"/>
        <v>297337985</v>
      </c>
      <c r="K503" s="8">
        <f t="shared" si="477"/>
        <v>155141980</v>
      </c>
      <c r="L503" s="8">
        <f aca="true" t="shared" si="478" ref="L503:L512">(C503+H503-I503+J503-K503)</f>
        <v>2641952147</v>
      </c>
      <c r="M503" s="8">
        <f aca="true" t="shared" si="479" ref="M503:X503">SUM(M504:M505)</f>
        <v>171491245</v>
      </c>
      <c r="N503" s="8">
        <f t="shared" si="479"/>
        <v>2641952147</v>
      </c>
      <c r="O503" s="8">
        <f t="shared" si="479"/>
        <v>0</v>
      </c>
      <c r="P503" s="8">
        <f t="shared" si="479"/>
        <v>171491245</v>
      </c>
      <c r="Q503" s="8">
        <f t="shared" si="479"/>
        <v>2641952147</v>
      </c>
      <c r="R503" s="8">
        <f t="shared" si="479"/>
        <v>0</v>
      </c>
      <c r="S503" s="8">
        <f t="shared" si="479"/>
        <v>171491245</v>
      </c>
      <c r="T503" s="8">
        <f t="shared" si="479"/>
        <v>2641952147</v>
      </c>
      <c r="U503" s="8">
        <f t="shared" si="479"/>
        <v>171491245</v>
      </c>
      <c r="V503" s="8">
        <f t="shared" si="479"/>
        <v>2641952147</v>
      </c>
      <c r="W503" s="8">
        <f t="shared" si="479"/>
        <v>0</v>
      </c>
      <c r="X503" s="45">
        <f t="shared" si="479"/>
        <v>0</v>
      </c>
    </row>
    <row r="504" spans="1:24" ht="24.75" customHeight="1">
      <c r="A504" s="46" t="s">
        <v>485</v>
      </c>
      <c r="B504" s="4" t="s">
        <v>7</v>
      </c>
      <c r="C504" s="9">
        <f aca="true" t="shared" si="480" ref="C504:J504">C198</f>
        <v>2487756142</v>
      </c>
      <c r="D504" s="9">
        <f t="shared" si="480"/>
        <v>0</v>
      </c>
      <c r="E504" s="9">
        <f t="shared" si="480"/>
        <v>0</v>
      </c>
      <c r="F504" s="9">
        <f t="shared" si="480"/>
        <v>167337985</v>
      </c>
      <c r="G504" s="9">
        <f t="shared" si="480"/>
        <v>0</v>
      </c>
      <c r="H504" s="9">
        <f t="shared" si="480"/>
        <v>0</v>
      </c>
      <c r="I504" s="9">
        <f t="shared" si="480"/>
        <v>0</v>
      </c>
      <c r="J504" s="9">
        <f t="shared" si="480"/>
        <v>297337985</v>
      </c>
      <c r="K504" s="9">
        <f>K198</f>
        <v>147947205</v>
      </c>
      <c r="L504" s="9">
        <f t="shared" si="478"/>
        <v>2637146922</v>
      </c>
      <c r="M504" s="9">
        <f>M198</f>
        <v>171142420</v>
      </c>
      <c r="N504" s="9">
        <f>N198</f>
        <v>2637146922</v>
      </c>
      <c r="O504" s="9">
        <f>(L504-N504)</f>
        <v>0</v>
      </c>
      <c r="P504" s="9">
        <f>P198</f>
        <v>171142420</v>
      </c>
      <c r="Q504" s="9">
        <f>Q198</f>
        <v>2637146922</v>
      </c>
      <c r="R504" s="9">
        <f aca="true" t="shared" si="481" ref="R504:R519">N504-Q504</f>
        <v>0</v>
      </c>
      <c r="S504" s="9">
        <f aca="true" t="shared" si="482" ref="S504:V505">S198</f>
        <v>171142420</v>
      </c>
      <c r="T504" s="9">
        <f t="shared" si="482"/>
        <v>2637146922</v>
      </c>
      <c r="U504" s="9">
        <f t="shared" si="482"/>
        <v>171142420</v>
      </c>
      <c r="V504" s="9">
        <f t="shared" si="482"/>
        <v>2637146922</v>
      </c>
      <c r="W504" s="9">
        <f>T504-V504</f>
        <v>0</v>
      </c>
      <c r="X504" s="47">
        <f>L504-Q504</f>
        <v>0</v>
      </c>
    </row>
    <row r="505" spans="1:24" ht="24.75" customHeight="1">
      <c r="A505" s="46" t="s">
        <v>486</v>
      </c>
      <c r="B505" s="4" t="s">
        <v>8</v>
      </c>
      <c r="C505" s="9">
        <f aca="true" t="shared" si="483" ref="C505:J505">C199</f>
        <v>12000000</v>
      </c>
      <c r="D505" s="9">
        <f t="shared" si="483"/>
        <v>0</v>
      </c>
      <c r="E505" s="9">
        <f t="shared" si="483"/>
        <v>0</v>
      </c>
      <c r="F505" s="9">
        <f t="shared" si="483"/>
        <v>0</v>
      </c>
      <c r="G505" s="9">
        <f t="shared" si="483"/>
        <v>7194775</v>
      </c>
      <c r="H505" s="9">
        <f t="shared" si="483"/>
        <v>0</v>
      </c>
      <c r="I505" s="9">
        <f t="shared" si="483"/>
        <v>0</v>
      </c>
      <c r="J505" s="9">
        <f t="shared" si="483"/>
        <v>0</v>
      </c>
      <c r="K505" s="9">
        <f>K199</f>
        <v>7194775</v>
      </c>
      <c r="L505" s="9">
        <f t="shared" si="478"/>
        <v>4805225</v>
      </c>
      <c r="M505" s="9">
        <f>M199</f>
        <v>348825</v>
      </c>
      <c r="N505" s="9">
        <f>N199</f>
        <v>4805225</v>
      </c>
      <c r="O505" s="9">
        <f>(L505-N505)</f>
        <v>0</v>
      </c>
      <c r="P505" s="9">
        <f>P199</f>
        <v>348825</v>
      </c>
      <c r="Q505" s="9">
        <f>Q199</f>
        <v>4805225</v>
      </c>
      <c r="R505" s="9">
        <f t="shared" si="481"/>
        <v>0</v>
      </c>
      <c r="S505" s="9">
        <f t="shared" si="482"/>
        <v>348825</v>
      </c>
      <c r="T505" s="9">
        <f t="shared" si="482"/>
        <v>4805225</v>
      </c>
      <c r="U505" s="9">
        <f t="shared" si="482"/>
        <v>348825</v>
      </c>
      <c r="V505" s="9">
        <f t="shared" si="482"/>
        <v>4805225</v>
      </c>
      <c r="W505" s="9">
        <f>T505-V505</f>
        <v>0</v>
      </c>
      <c r="X505" s="47">
        <f>L505-Q505</f>
        <v>0</v>
      </c>
    </row>
    <row r="506" spans="1:24" ht="24.75" customHeight="1">
      <c r="A506" s="44" t="s">
        <v>487</v>
      </c>
      <c r="B506" s="2" t="s">
        <v>9</v>
      </c>
      <c r="C506" s="8">
        <f>SUM(C507)</f>
        <v>1000000</v>
      </c>
      <c r="D506" s="8">
        <f aca="true" t="shared" si="484" ref="D506:K506">SUM(D507)</f>
        <v>0</v>
      </c>
      <c r="E506" s="8">
        <f t="shared" si="484"/>
        <v>0</v>
      </c>
      <c r="F506" s="8">
        <f t="shared" si="484"/>
        <v>0</v>
      </c>
      <c r="G506" s="8">
        <f t="shared" si="484"/>
        <v>1000000</v>
      </c>
      <c r="H506" s="8">
        <f t="shared" si="484"/>
        <v>0</v>
      </c>
      <c r="I506" s="8">
        <f t="shared" si="484"/>
        <v>0</v>
      </c>
      <c r="J506" s="8">
        <f t="shared" si="484"/>
        <v>0</v>
      </c>
      <c r="K506" s="8">
        <f t="shared" si="484"/>
        <v>1000000</v>
      </c>
      <c r="L506" s="8">
        <f t="shared" si="478"/>
        <v>0</v>
      </c>
      <c r="M506" s="8">
        <f aca="true" t="shared" si="485" ref="M506:X506">SUM(M507)</f>
        <v>0</v>
      </c>
      <c r="N506" s="8">
        <f t="shared" si="485"/>
        <v>0</v>
      </c>
      <c r="O506" s="8">
        <f t="shared" si="485"/>
        <v>0</v>
      </c>
      <c r="P506" s="8">
        <f t="shared" si="485"/>
        <v>0</v>
      </c>
      <c r="Q506" s="8">
        <f t="shared" si="485"/>
        <v>0</v>
      </c>
      <c r="R506" s="8">
        <f t="shared" si="485"/>
        <v>0</v>
      </c>
      <c r="S506" s="8">
        <f t="shared" si="485"/>
        <v>0</v>
      </c>
      <c r="T506" s="8">
        <f t="shared" si="485"/>
        <v>0</v>
      </c>
      <c r="U506" s="8">
        <f t="shared" si="485"/>
        <v>0</v>
      </c>
      <c r="V506" s="8">
        <f t="shared" si="485"/>
        <v>0</v>
      </c>
      <c r="W506" s="8">
        <f t="shared" si="485"/>
        <v>0</v>
      </c>
      <c r="X506" s="45">
        <f t="shared" si="485"/>
        <v>0</v>
      </c>
    </row>
    <row r="507" spans="1:24" ht="24.75" customHeight="1">
      <c r="A507" s="46" t="s">
        <v>488</v>
      </c>
      <c r="B507" s="4" t="s">
        <v>10</v>
      </c>
      <c r="C507" s="9">
        <f aca="true" t="shared" si="486" ref="C507:K507">C201</f>
        <v>1000000</v>
      </c>
      <c r="D507" s="9">
        <f t="shared" si="486"/>
        <v>0</v>
      </c>
      <c r="E507" s="9">
        <f t="shared" si="486"/>
        <v>0</v>
      </c>
      <c r="F507" s="9">
        <f t="shared" si="486"/>
        <v>0</v>
      </c>
      <c r="G507" s="9">
        <f t="shared" si="486"/>
        <v>1000000</v>
      </c>
      <c r="H507" s="9">
        <f t="shared" si="486"/>
        <v>0</v>
      </c>
      <c r="I507" s="9">
        <f t="shared" si="486"/>
        <v>0</v>
      </c>
      <c r="J507" s="9">
        <f t="shared" si="486"/>
        <v>0</v>
      </c>
      <c r="K507" s="9">
        <f t="shared" si="486"/>
        <v>1000000</v>
      </c>
      <c r="L507" s="9">
        <f t="shared" si="478"/>
        <v>0</v>
      </c>
      <c r="M507" s="9">
        <f>M201</f>
        <v>0</v>
      </c>
      <c r="N507" s="9">
        <f>N201</f>
        <v>0</v>
      </c>
      <c r="O507" s="9">
        <f>(L507-N507)</f>
        <v>0</v>
      </c>
      <c r="P507" s="9">
        <f>P201</f>
        <v>0</v>
      </c>
      <c r="Q507" s="9">
        <f>Q201</f>
        <v>0</v>
      </c>
      <c r="R507" s="9">
        <f t="shared" si="481"/>
        <v>0</v>
      </c>
      <c r="S507" s="9">
        <f>S201</f>
        <v>0</v>
      </c>
      <c r="T507" s="9">
        <f>T201</f>
        <v>0</v>
      </c>
      <c r="U507" s="9">
        <f>U201</f>
        <v>0</v>
      </c>
      <c r="V507" s="9">
        <f>V201</f>
        <v>0</v>
      </c>
      <c r="W507" s="9">
        <f>T507-V507</f>
        <v>0</v>
      </c>
      <c r="X507" s="47">
        <f>L507-Q507</f>
        <v>0</v>
      </c>
    </row>
    <row r="508" spans="1:24" ht="24.75" customHeight="1">
      <c r="A508" s="44" t="s">
        <v>489</v>
      </c>
      <c r="B508" s="2" t="s">
        <v>224</v>
      </c>
      <c r="C508" s="8">
        <f>C509</f>
        <v>20000000</v>
      </c>
      <c r="D508" s="8">
        <f aca="true" t="shared" si="487" ref="D508:K508">D509</f>
        <v>0</v>
      </c>
      <c r="E508" s="8">
        <f t="shared" si="487"/>
        <v>0</v>
      </c>
      <c r="F508" s="8">
        <f t="shared" si="487"/>
        <v>0</v>
      </c>
      <c r="G508" s="8">
        <f t="shared" si="487"/>
        <v>32231742</v>
      </c>
      <c r="H508" s="8">
        <f t="shared" si="487"/>
        <v>0</v>
      </c>
      <c r="I508" s="8">
        <f t="shared" si="487"/>
        <v>0</v>
      </c>
      <c r="J508" s="8">
        <f t="shared" si="487"/>
        <v>20000000</v>
      </c>
      <c r="K508" s="8">
        <f t="shared" si="487"/>
        <v>32231742</v>
      </c>
      <c r="L508" s="8">
        <f t="shared" si="478"/>
        <v>7768258</v>
      </c>
      <c r="M508" s="8">
        <f aca="true" t="shared" si="488" ref="M508:X508">M509</f>
        <v>3909167</v>
      </c>
      <c r="N508" s="8">
        <f t="shared" si="488"/>
        <v>7768258</v>
      </c>
      <c r="O508" s="8">
        <f t="shared" si="488"/>
        <v>0</v>
      </c>
      <c r="P508" s="8">
        <f t="shared" si="488"/>
        <v>3909167</v>
      </c>
      <c r="Q508" s="8">
        <f t="shared" si="488"/>
        <v>7768258</v>
      </c>
      <c r="R508" s="8">
        <f t="shared" si="488"/>
        <v>0</v>
      </c>
      <c r="S508" s="8">
        <f t="shared" si="488"/>
        <v>3909167</v>
      </c>
      <c r="T508" s="8">
        <f t="shared" si="488"/>
        <v>7768258</v>
      </c>
      <c r="U508" s="8">
        <f t="shared" si="488"/>
        <v>3909167</v>
      </c>
      <c r="V508" s="8">
        <f t="shared" si="488"/>
        <v>7768258</v>
      </c>
      <c r="W508" s="8">
        <f t="shared" si="488"/>
        <v>0</v>
      </c>
      <c r="X508" s="45">
        <f t="shared" si="488"/>
        <v>0</v>
      </c>
    </row>
    <row r="509" spans="1:24" ht="24.75" customHeight="1">
      <c r="A509" s="46" t="s">
        <v>490</v>
      </c>
      <c r="B509" s="4" t="s">
        <v>11</v>
      </c>
      <c r="C509" s="9">
        <f aca="true" t="shared" si="489" ref="C509:K509">C203</f>
        <v>20000000</v>
      </c>
      <c r="D509" s="9">
        <f t="shared" si="489"/>
        <v>0</v>
      </c>
      <c r="E509" s="9">
        <f t="shared" si="489"/>
        <v>0</v>
      </c>
      <c r="F509" s="9">
        <f t="shared" si="489"/>
        <v>0</v>
      </c>
      <c r="G509" s="9">
        <f t="shared" si="489"/>
        <v>32231742</v>
      </c>
      <c r="H509" s="9">
        <f t="shared" si="489"/>
        <v>0</v>
      </c>
      <c r="I509" s="9">
        <f t="shared" si="489"/>
        <v>0</v>
      </c>
      <c r="J509" s="9">
        <f t="shared" si="489"/>
        <v>20000000</v>
      </c>
      <c r="K509" s="9">
        <f t="shared" si="489"/>
        <v>32231742</v>
      </c>
      <c r="L509" s="9">
        <f t="shared" si="478"/>
        <v>7768258</v>
      </c>
      <c r="M509" s="9">
        <f>M203</f>
        <v>3909167</v>
      </c>
      <c r="N509" s="9">
        <f>N203</f>
        <v>7768258</v>
      </c>
      <c r="O509" s="9">
        <f>(L509-N509)</f>
        <v>0</v>
      </c>
      <c r="P509" s="9">
        <f>P203</f>
        <v>3909167</v>
      </c>
      <c r="Q509" s="9">
        <f>Q203</f>
        <v>7768258</v>
      </c>
      <c r="R509" s="9">
        <f t="shared" si="481"/>
        <v>0</v>
      </c>
      <c r="S509" s="9">
        <f>S203</f>
        <v>3909167</v>
      </c>
      <c r="T509" s="9">
        <f>T203</f>
        <v>7768258</v>
      </c>
      <c r="U509" s="9">
        <f>U203</f>
        <v>3909167</v>
      </c>
      <c r="V509" s="9">
        <f>V203</f>
        <v>7768258</v>
      </c>
      <c r="W509" s="9">
        <f>T509-V509</f>
        <v>0</v>
      </c>
      <c r="X509" s="47">
        <f>L509-Q509</f>
        <v>0</v>
      </c>
    </row>
    <row r="510" spans="1:24" ht="24.75" customHeight="1">
      <c r="A510" s="44" t="s">
        <v>491</v>
      </c>
      <c r="B510" s="2" t="s">
        <v>227</v>
      </c>
      <c r="C510" s="8">
        <f>C511</f>
        <v>40000000</v>
      </c>
      <c r="D510" s="8">
        <f aca="true" t="shared" si="490" ref="D510:K510">D511</f>
        <v>0</v>
      </c>
      <c r="E510" s="8">
        <f t="shared" si="490"/>
        <v>0</v>
      </c>
      <c r="F510" s="8">
        <f t="shared" si="490"/>
        <v>0</v>
      </c>
      <c r="G510" s="8">
        <f t="shared" si="490"/>
        <v>9049433</v>
      </c>
      <c r="H510" s="8">
        <f t="shared" si="490"/>
        <v>0</v>
      </c>
      <c r="I510" s="8">
        <f t="shared" si="490"/>
        <v>0</v>
      </c>
      <c r="J510" s="8">
        <f t="shared" si="490"/>
        <v>0</v>
      </c>
      <c r="K510" s="8">
        <f t="shared" si="490"/>
        <v>9049433</v>
      </c>
      <c r="L510" s="8">
        <f t="shared" si="478"/>
        <v>30950567</v>
      </c>
      <c r="M510" s="8">
        <f aca="true" t="shared" si="491" ref="M510:X510">M511</f>
        <v>3873493</v>
      </c>
      <c r="N510" s="8">
        <f t="shared" si="491"/>
        <v>30950567</v>
      </c>
      <c r="O510" s="8">
        <f t="shared" si="491"/>
        <v>0</v>
      </c>
      <c r="P510" s="8">
        <f t="shared" si="491"/>
        <v>3873493</v>
      </c>
      <c r="Q510" s="8">
        <f t="shared" si="491"/>
        <v>30950567</v>
      </c>
      <c r="R510" s="8">
        <f t="shared" si="491"/>
        <v>0</v>
      </c>
      <c r="S510" s="8">
        <f t="shared" si="491"/>
        <v>3873493</v>
      </c>
      <c r="T510" s="8">
        <f t="shared" si="491"/>
        <v>30950567</v>
      </c>
      <c r="U510" s="8">
        <f t="shared" si="491"/>
        <v>3873493</v>
      </c>
      <c r="V510" s="8">
        <f t="shared" si="491"/>
        <v>30950567</v>
      </c>
      <c r="W510" s="8">
        <f t="shared" si="491"/>
        <v>0</v>
      </c>
      <c r="X510" s="45">
        <f t="shared" si="491"/>
        <v>0</v>
      </c>
    </row>
    <row r="511" spans="1:24" ht="24.75" customHeight="1">
      <c r="A511" s="46" t="s">
        <v>492</v>
      </c>
      <c r="B511" s="4" t="s">
        <v>12</v>
      </c>
      <c r="C511" s="9">
        <f aca="true" t="shared" si="492" ref="C511:K511">C205</f>
        <v>40000000</v>
      </c>
      <c r="D511" s="9">
        <f t="shared" si="492"/>
        <v>0</v>
      </c>
      <c r="E511" s="9">
        <f t="shared" si="492"/>
        <v>0</v>
      </c>
      <c r="F511" s="9">
        <f t="shared" si="492"/>
        <v>0</v>
      </c>
      <c r="G511" s="9">
        <f t="shared" si="492"/>
        <v>9049433</v>
      </c>
      <c r="H511" s="9">
        <f t="shared" si="492"/>
        <v>0</v>
      </c>
      <c r="I511" s="9">
        <f t="shared" si="492"/>
        <v>0</v>
      </c>
      <c r="J511" s="9">
        <f t="shared" si="492"/>
        <v>0</v>
      </c>
      <c r="K511" s="9">
        <f t="shared" si="492"/>
        <v>9049433</v>
      </c>
      <c r="L511" s="9">
        <f t="shared" si="478"/>
        <v>30950567</v>
      </c>
      <c r="M511" s="9">
        <f>M205</f>
        <v>3873493</v>
      </c>
      <c r="N511" s="9">
        <f>N205</f>
        <v>30950567</v>
      </c>
      <c r="O511" s="9">
        <f>(L511-N511)</f>
        <v>0</v>
      </c>
      <c r="P511" s="9">
        <f>P205</f>
        <v>3873493</v>
      </c>
      <c r="Q511" s="9">
        <f>Q205</f>
        <v>30950567</v>
      </c>
      <c r="R511" s="9">
        <f t="shared" si="481"/>
        <v>0</v>
      </c>
      <c r="S511" s="9">
        <f>S205</f>
        <v>3873493</v>
      </c>
      <c r="T511" s="9">
        <f>T205</f>
        <v>30950567</v>
      </c>
      <c r="U511" s="9">
        <f>U205</f>
        <v>3873493</v>
      </c>
      <c r="V511" s="9">
        <f>V205</f>
        <v>30950567</v>
      </c>
      <c r="W511" s="9">
        <f>T511-V511</f>
        <v>0</v>
      </c>
      <c r="X511" s="47">
        <f>L511-Q511</f>
        <v>0</v>
      </c>
    </row>
    <row r="512" spans="1:24" ht="24.75" customHeight="1">
      <c r="A512" s="44" t="s">
        <v>493</v>
      </c>
      <c r="B512" s="2" t="s">
        <v>13</v>
      </c>
      <c r="C512" s="8">
        <f>SUM(C513:C519)</f>
        <v>886000000</v>
      </c>
      <c r="D512" s="8">
        <f aca="true" t="shared" si="493" ref="D512:K512">SUM(D513:D519)</f>
        <v>0</v>
      </c>
      <c r="E512" s="8">
        <f t="shared" si="493"/>
        <v>0</v>
      </c>
      <c r="F512" s="8">
        <f t="shared" si="493"/>
        <v>293653021</v>
      </c>
      <c r="G512" s="8">
        <f t="shared" si="493"/>
        <v>78895005</v>
      </c>
      <c r="H512" s="8">
        <f t="shared" si="493"/>
        <v>0</v>
      </c>
      <c r="I512" s="8">
        <f t="shared" si="493"/>
        <v>0</v>
      </c>
      <c r="J512" s="8">
        <f t="shared" si="493"/>
        <v>313653021</v>
      </c>
      <c r="K512" s="8">
        <f t="shared" si="493"/>
        <v>502650735</v>
      </c>
      <c r="L512" s="8">
        <f t="shared" si="478"/>
        <v>697002286</v>
      </c>
      <c r="M512" s="8">
        <f aca="true" t="shared" si="494" ref="M512:X512">SUM(M513:M519)</f>
        <v>318414427</v>
      </c>
      <c r="N512" s="8">
        <f t="shared" si="494"/>
        <v>697002286</v>
      </c>
      <c r="O512" s="8">
        <f t="shared" si="494"/>
        <v>0</v>
      </c>
      <c r="P512" s="8">
        <f t="shared" si="494"/>
        <v>318414427</v>
      </c>
      <c r="Q512" s="8">
        <f t="shared" si="494"/>
        <v>697002286</v>
      </c>
      <c r="R512" s="8">
        <f t="shared" si="494"/>
        <v>0</v>
      </c>
      <c r="S512" s="8">
        <f t="shared" si="494"/>
        <v>318414427</v>
      </c>
      <c r="T512" s="8">
        <f t="shared" si="494"/>
        <v>697002286</v>
      </c>
      <c r="U512" s="8">
        <f t="shared" si="494"/>
        <v>318414427</v>
      </c>
      <c r="V512" s="8">
        <f t="shared" si="494"/>
        <v>697002286</v>
      </c>
      <c r="W512" s="8">
        <f t="shared" si="494"/>
        <v>0</v>
      </c>
      <c r="X512" s="45">
        <f t="shared" si="494"/>
        <v>0</v>
      </c>
    </row>
    <row r="513" spans="1:24" ht="24.75" customHeight="1">
      <c r="A513" s="46" t="s">
        <v>494</v>
      </c>
      <c r="B513" s="4" t="s">
        <v>14</v>
      </c>
      <c r="C513" s="9">
        <f aca="true" t="shared" si="495" ref="C513:J513">C207</f>
        <v>20000000</v>
      </c>
      <c r="D513" s="9">
        <f t="shared" si="495"/>
        <v>0</v>
      </c>
      <c r="E513" s="9">
        <f t="shared" si="495"/>
        <v>0</v>
      </c>
      <c r="F513" s="9">
        <f t="shared" si="495"/>
        <v>0</v>
      </c>
      <c r="G513" s="9">
        <f t="shared" si="495"/>
        <v>13489771</v>
      </c>
      <c r="H513" s="9">
        <f t="shared" si="495"/>
        <v>0</v>
      </c>
      <c r="I513" s="9">
        <f t="shared" si="495"/>
        <v>0</v>
      </c>
      <c r="J513" s="9">
        <f t="shared" si="495"/>
        <v>0</v>
      </c>
      <c r="K513" s="9">
        <f aca="true" t="shared" si="496" ref="K513:K519">K207</f>
        <v>13489771</v>
      </c>
      <c r="L513" s="9">
        <f aca="true" t="shared" si="497" ref="L513:L519">(C513+H513-I513+J513-K513)</f>
        <v>6510229</v>
      </c>
      <c r="M513" s="9">
        <f aca="true" t="shared" si="498" ref="M513:N519">M207</f>
        <v>295628</v>
      </c>
      <c r="N513" s="9">
        <f t="shared" si="498"/>
        <v>6510229</v>
      </c>
      <c r="O513" s="9">
        <f aca="true" t="shared" si="499" ref="O513:O519">(L513-N513)</f>
        <v>0</v>
      </c>
      <c r="P513" s="9">
        <f aca="true" t="shared" si="500" ref="P513:Q519">P207</f>
        <v>295628</v>
      </c>
      <c r="Q513" s="9">
        <f t="shared" si="500"/>
        <v>6510229</v>
      </c>
      <c r="R513" s="9">
        <f t="shared" si="481"/>
        <v>0</v>
      </c>
      <c r="S513" s="9">
        <f aca="true" t="shared" si="501" ref="S513:V519">S207</f>
        <v>295628</v>
      </c>
      <c r="T513" s="9">
        <f t="shared" si="501"/>
        <v>6510229</v>
      </c>
      <c r="U513" s="9">
        <f t="shared" si="501"/>
        <v>295628</v>
      </c>
      <c r="V513" s="9">
        <f t="shared" si="501"/>
        <v>6510229</v>
      </c>
      <c r="W513" s="9">
        <f aca="true" t="shared" si="502" ref="W513:W519">T513-V513</f>
        <v>0</v>
      </c>
      <c r="X513" s="47">
        <f aca="true" t="shared" si="503" ref="X513:X519">L513-Q513</f>
        <v>0</v>
      </c>
    </row>
    <row r="514" spans="1:24" ht="24.75" customHeight="1">
      <c r="A514" s="46" t="s">
        <v>495</v>
      </c>
      <c r="B514" s="4" t="s">
        <v>15</v>
      </c>
      <c r="C514" s="9">
        <f aca="true" t="shared" si="504" ref="C514:J514">C208</f>
        <v>1000000</v>
      </c>
      <c r="D514" s="9">
        <f t="shared" si="504"/>
        <v>0</v>
      </c>
      <c r="E514" s="9">
        <f t="shared" si="504"/>
        <v>0</v>
      </c>
      <c r="F514" s="9">
        <f t="shared" si="504"/>
        <v>0</v>
      </c>
      <c r="G514" s="9">
        <f t="shared" si="504"/>
        <v>1000000</v>
      </c>
      <c r="H514" s="9">
        <f t="shared" si="504"/>
        <v>0</v>
      </c>
      <c r="I514" s="9">
        <f t="shared" si="504"/>
        <v>0</v>
      </c>
      <c r="J514" s="9">
        <f t="shared" si="504"/>
        <v>0</v>
      </c>
      <c r="K514" s="9">
        <f t="shared" si="496"/>
        <v>1000000</v>
      </c>
      <c r="L514" s="9">
        <f t="shared" si="497"/>
        <v>0</v>
      </c>
      <c r="M514" s="9">
        <f t="shared" si="498"/>
        <v>0</v>
      </c>
      <c r="N514" s="9">
        <f t="shared" si="498"/>
        <v>0</v>
      </c>
      <c r="O514" s="9">
        <f t="shared" si="499"/>
        <v>0</v>
      </c>
      <c r="P514" s="9">
        <f t="shared" si="500"/>
        <v>0</v>
      </c>
      <c r="Q514" s="9">
        <f t="shared" si="500"/>
        <v>0</v>
      </c>
      <c r="R514" s="9">
        <f t="shared" si="481"/>
        <v>0</v>
      </c>
      <c r="S514" s="9">
        <f t="shared" si="501"/>
        <v>0</v>
      </c>
      <c r="T514" s="9">
        <f t="shared" si="501"/>
        <v>0</v>
      </c>
      <c r="U514" s="9">
        <f t="shared" si="501"/>
        <v>0</v>
      </c>
      <c r="V514" s="9">
        <f t="shared" si="501"/>
        <v>0</v>
      </c>
      <c r="W514" s="9">
        <f t="shared" si="502"/>
        <v>0</v>
      </c>
      <c r="X514" s="47">
        <f t="shared" si="503"/>
        <v>0</v>
      </c>
    </row>
    <row r="515" spans="1:24" ht="24.75" customHeight="1">
      <c r="A515" s="46" t="s">
        <v>496</v>
      </c>
      <c r="B515" s="4" t="s">
        <v>16</v>
      </c>
      <c r="C515" s="9">
        <f aca="true" t="shared" si="505" ref="C515:J515">C209</f>
        <v>100000000</v>
      </c>
      <c r="D515" s="9">
        <f t="shared" si="505"/>
        <v>0</v>
      </c>
      <c r="E515" s="9">
        <f t="shared" si="505"/>
        <v>0</v>
      </c>
      <c r="F515" s="9">
        <f t="shared" si="505"/>
        <v>0</v>
      </c>
      <c r="G515" s="9">
        <f t="shared" si="505"/>
        <v>19071233</v>
      </c>
      <c r="H515" s="9">
        <f t="shared" si="505"/>
        <v>0</v>
      </c>
      <c r="I515" s="9">
        <f t="shared" si="505"/>
        <v>0</v>
      </c>
      <c r="J515" s="9">
        <f t="shared" si="505"/>
        <v>0</v>
      </c>
      <c r="K515" s="9">
        <f t="shared" si="496"/>
        <v>39071233</v>
      </c>
      <c r="L515" s="9">
        <f t="shared" si="497"/>
        <v>60928767</v>
      </c>
      <c r="M515" s="9">
        <f t="shared" si="498"/>
        <v>19130604</v>
      </c>
      <c r="N515" s="9">
        <f t="shared" si="498"/>
        <v>60928767</v>
      </c>
      <c r="O515" s="9">
        <f t="shared" si="499"/>
        <v>0</v>
      </c>
      <c r="P515" s="9">
        <f t="shared" si="500"/>
        <v>19130604</v>
      </c>
      <c r="Q515" s="9">
        <f t="shared" si="500"/>
        <v>60928767</v>
      </c>
      <c r="R515" s="9">
        <f t="shared" si="481"/>
        <v>0</v>
      </c>
      <c r="S515" s="9">
        <f t="shared" si="501"/>
        <v>19130604</v>
      </c>
      <c r="T515" s="9">
        <f t="shared" si="501"/>
        <v>60928767</v>
      </c>
      <c r="U515" s="9">
        <f t="shared" si="501"/>
        <v>19130604</v>
      </c>
      <c r="V515" s="9">
        <f t="shared" si="501"/>
        <v>60928767</v>
      </c>
      <c r="W515" s="9">
        <f t="shared" si="502"/>
        <v>0</v>
      </c>
      <c r="X515" s="47">
        <f t="shared" si="503"/>
        <v>0</v>
      </c>
    </row>
    <row r="516" spans="1:24" ht="24.75" customHeight="1">
      <c r="A516" s="46" t="s">
        <v>497</v>
      </c>
      <c r="B516" s="4" t="s">
        <v>17</v>
      </c>
      <c r="C516" s="9">
        <f aca="true" t="shared" si="506" ref="C516:J516">C210</f>
        <v>150000000</v>
      </c>
      <c r="D516" s="9">
        <f t="shared" si="506"/>
        <v>0</v>
      </c>
      <c r="E516" s="9">
        <f t="shared" si="506"/>
        <v>0</v>
      </c>
      <c r="F516" s="9">
        <f t="shared" si="506"/>
        <v>0</v>
      </c>
      <c r="G516" s="9">
        <f t="shared" si="506"/>
        <v>38019864</v>
      </c>
      <c r="H516" s="9">
        <f t="shared" si="506"/>
        <v>0</v>
      </c>
      <c r="I516" s="9">
        <f t="shared" si="506"/>
        <v>0</v>
      </c>
      <c r="J516" s="9">
        <f t="shared" si="506"/>
        <v>0</v>
      </c>
      <c r="K516" s="9">
        <f t="shared" si="496"/>
        <v>38019864</v>
      </c>
      <c r="L516" s="9">
        <f t="shared" si="497"/>
        <v>111980136</v>
      </c>
      <c r="M516" s="9">
        <f t="shared" si="498"/>
        <v>0</v>
      </c>
      <c r="N516" s="9">
        <f t="shared" si="498"/>
        <v>111980136</v>
      </c>
      <c r="O516" s="9">
        <f t="shared" si="499"/>
        <v>0</v>
      </c>
      <c r="P516" s="9">
        <f t="shared" si="500"/>
        <v>0</v>
      </c>
      <c r="Q516" s="9">
        <f t="shared" si="500"/>
        <v>111980136</v>
      </c>
      <c r="R516" s="9">
        <f t="shared" si="481"/>
        <v>0</v>
      </c>
      <c r="S516" s="9">
        <f t="shared" si="501"/>
        <v>0</v>
      </c>
      <c r="T516" s="9">
        <f t="shared" si="501"/>
        <v>111980136</v>
      </c>
      <c r="U516" s="9">
        <f t="shared" si="501"/>
        <v>0</v>
      </c>
      <c r="V516" s="9">
        <f t="shared" si="501"/>
        <v>111980136</v>
      </c>
      <c r="W516" s="9">
        <f t="shared" si="502"/>
        <v>0</v>
      </c>
      <c r="X516" s="47">
        <f t="shared" si="503"/>
        <v>0</v>
      </c>
    </row>
    <row r="517" spans="1:24" ht="24.75" customHeight="1">
      <c r="A517" s="46" t="s">
        <v>498</v>
      </c>
      <c r="B517" s="4" t="s">
        <v>18</v>
      </c>
      <c r="C517" s="9">
        <f aca="true" t="shared" si="507" ref="C517:J517">C211</f>
        <v>150000000</v>
      </c>
      <c r="D517" s="9">
        <f t="shared" si="507"/>
        <v>0</v>
      </c>
      <c r="E517" s="9">
        <f t="shared" si="507"/>
        <v>0</v>
      </c>
      <c r="F517" s="9">
        <f t="shared" si="507"/>
        <v>83346777</v>
      </c>
      <c r="G517" s="9">
        <f t="shared" si="507"/>
        <v>0</v>
      </c>
      <c r="H517" s="9">
        <f t="shared" si="507"/>
        <v>0</v>
      </c>
      <c r="I517" s="9">
        <f t="shared" si="507"/>
        <v>0</v>
      </c>
      <c r="J517" s="9">
        <f t="shared" si="507"/>
        <v>103346777</v>
      </c>
      <c r="K517" s="9">
        <f t="shared" si="496"/>
        <v>0</v>
      </c>
      <c r="L517" s="9">
        <f t="shared" si="497"/>
        <v>253346777</v>
      </c>
      <c r="M517" s="9">
        <f t="shared" si="498"/>
        <v>83475389</v>
      </c>
      <c r="N517" s="9">
        <f t="shared" si="498"/>
        <v>253346777</v>
      </c>
      <c r="O517" s="9">
        <f t="shared" si="499"/>
        <v>0</v>
      </c>
      <c r="P517" s="9">
        <f t="shared" si="500"/>
        <v>83475389</v>
      </c>
      <c r="Q517" s="9">
        <f t="shared" si="500"/>
        <v>253346777</v>
      </c>
      <c r="R517" s="9">
        <f t="shared" si="481"/>
        <v>0</v>
      </c>
      <c r="S517" s="9">
        <f t="shared" si="501"/>
        <v>83475389</v>
      </c>
      <c r="T517" s="9">
        <f t="shared" si="501"/>
        <v>253346777</v>
      </c>
      <c r="U517" s="9">
        <f t="shared" si="501"/>
        <v>83475389</v>
      </c>
      <c r="V517" s="9">
        <f t="shared" si="501"/>
        <v>253346777</v>
      </c>
      <c r="W517" s="9">
        <f t="shared" si="502"/>
        <v>0</v>
      </c>
      <c r="X517" s="47">
        <f t="shared" si="503"/>
        <v>0</v>
      </c>
    </row>
    <row r="518" spans="1:24" ht="24.75" customHeight="1">
      <c r="A518" s="46" t="s">
        <v>499</v>
      </c>
      <c r="B518" s="4" t="s">
        <v>19</v>
      </c>
      <c r="C518" s="9">
        <f aca="true" t="shared" si="508" ref="C518:J518">C212</f>
        <v>285000000</v>
      </c>
      <c r="D518" s="9">
        <f t="shared" si="508"/>
        <v>0</v>
      </c>
      <c r="E518" s="9">
        <f t="shared" si="508"/>
        <v>0</v>
      </c>
      <c r="F518" s="9">
        <f t="shared" si="508"/>
        <v>210306244</v>
      </c>
      <c r="G518" s="9">
        <f t="shared" si="508"/>
        <v>0</v>
      </c>
      <c r="H518" s="9">
        <f t="shared" si="508"/>
        <v>0</v>
      </c>
      <c r="I518" s="9">
        <f t="shared" si="508"/>
        <v>0</v>
      </c>
      <c r="J518" s="9">
        <f t="shared" si="508"/>
        <v>210306244</v>
      </c>
      <c r="K518" s="9">
        <f t="shared" si="496"/>
        <v>249665619</v>
      </c>
      <c r="L518" s="9">
        <f t="shared" si="497"/>
        <v>245640625</v>
      </c>
      <c r="M518" s="9">
        <f t="shared" si="498"/>
        <v>210956244</v>
      </c>
      <c r="N518" s="9">
        <f t="shared" si="498"/>
        <v>245640625</v>
      </c>
      <c r="O518" s="9">
        <f t="shared" si="499"/>
        <v>0</v>
      </c>
      <c r="P518" s="9">
        <f t="shared" si="500"/>
        <v>210956244</v>
      </c>
      <c r="Q518" s="9">
        <f t="shared" si="500"/>
        <v>245640625</v>
      </c>
      <c r="R518" s="9">
        <f t="shared" si="481"/>
        <v>0</v>
      </c>
      <c r="S518" s="9">
        <f t="shared" si="501"/>
        <v>210956244</v>
      </c>
      <c r="T518" s="9">
        <f t="shared" si="501"/>
        <v>245640625</v>
      </c>
      <c r="U518" s="9">
        <f t="shared" si="501"/>
        <v>210956244</v>
      </c>
      <c r="V518" s="9">
        <f t="shared" si="501"/>
        <v>245640625</v>
      </c>
      <c r="W518" s="9">
        <f t="shared" si="502"/>
        <v>0</v>
      </c>
      <c r="X518" s="47">
        <f t="shared" si="503"/>
        <v>0</v>
      </c>
    </row>
    <row r="519" spans="1:24" ht="24.75" customHeight="1">
      <c r="A519" s="46" t="s">
        <v>500</v>
      </c>
      <c r="B519" s="4" t="s">
        <v>21</v>
      </c>
      <c r="C519" s="9">
        <f aca="true" t="shared" si="509" ref="C519:J519">C213</f>
        <v>180000000</v>
      </c>
      <c r="D519" s="9">
        <f t="shared" si="509"/>
        <v>0</v>
      </c>
      <c r="E519" s="9">
        <f t="shared" si="509"/>
        <v>0</v>
      </c>
      <c r="F519" s="9">
        <f t="shared" si="509"/>
        <v>0</v>
      </c>
      <c r="G519" s="9">
        <f t="shared" si="509"/>
        <v>7314137</v>
      </c>
      <c r="H519" s="9">
        <f t="shared" si="509"/>
        <v>0</v>
      </c>
      <c r="I519" s="9">
        <f t="shared" si="509"/>
        <v>0</v>
      </c>
      <c r="J519" s="9">
        <f t="shared" si="509"/>
        <v>0</v>
      </c>
      <c r="K519" s="9">
        <f t="shared" si="496"/>
        <v>161404248</v>
      </c>
      <c r="L519" s="9">
        <f t="shared" si="497"/>
        <v>18595752</v>
      </c>
      <c r="M519" s="9">
        <f t="shared" si="498"/>
        <v>4556562</v>
      </c>
      <c r="N519" s="9">
        <f t="shared" si="498"/>
        <v>18595752</v>
      </c>
      <c r="O519" s="9">
        <f t="shared" si="499"/>
        <v>0</v>
      </c>
      <c r="P519" s="9">
        <f t="shared" si="500"/>
        <v>4556562</v>
      </c>
      <c r="Q519" s="9">
        <f t="shared" si="500"/>
        <v>18595752</v>
      </c>
      <c r="R519" s="9">
        <f t="shared" si="481"/>
        <v>0</v>
      </c>
      <c r="S519" s="9">
        <f t="shared" si="501"/>
        <v>4556562</v>
      </c>
      <c r="T519" s="9">
        <f t="shared" si="501"/>
        <v>18595752</v>
      </c>
      <c r="U519" s="9">
        <f t="shared" si="501"/>
        <v>4556562</v>
      </c>
      <c r="V519" s="9">
        <f t="shared" si="501"/>
        <v>18595752</v>
      </c>
      <c r="W519" s="9">
        <f t="shared" si="502"/>
        <v>0</v>
      </c>
      <c r="X519" s="47">
        <f t="shared" si="503"/>
        <v>0</v>
      </c>
    </row>
    <row r="520" spans="1:24" ht="24.75" customHeight="1">
      <c r="A520" s="44" t="s">
        <v>501</v>
      </c>
      <c r="B520" s="2" t="s">
        <v>22</v>
      </c>
      <c r="C520" s="8">
        <f>SUM(C521+C525)</f>
        <v>1147500000</v>
      </c>
      <c r="D520" s="8">
        <f aca="true" t="shared" si="510" ref="D520:K520">SUM(D521+D525)</f>
        <v>0</v>
      </c>
      <c r="E520" s="8">
        <f t="shared" si="510"/>
        <v>0</v>
      </c>
      <c r="F520" s="8">
        <f t="shared" si="510"/>
        <v>49822918</v>
      </c>
      <c r="G520" s="8">
        <f t="shared" si="510"/>
        <v>161501637</v>
      </c>
      <c r="H520" s="8">
        <f t="shared" si="510"/>
        <v>0</v>
      </c>
      <c r="I520" s="8">
        <f t="shared" si="510"/>
        <v>0</v>
      </c>
      <c r="J520" s="8">
        <f t="shared" si="510"/>
        <v>103578648</v>
      </c>
      <c r="K520" s="8">
        <f t="shared" si="510"/>
        <v>161501637</v>
      </c>
      <c r="L520" s="8">
        <f aca="true" t="shared" si="511" ref="L520:L525">(C520+H520-I520+J520-K520)</f>
        <v>1089577011</v>
      </c>
      <c r="M520" s="8">
        <f>SUM(M521+M525)</f>
        <v>87892849</v>
      </c>
      <c r="N520" s="8">
        <f>SUM(N521+N525)</f>
        <v>1089577011</v>
      </c>
      <c r="O520" s="8">
        <f>SUM(O521+O525)</f>
        <v>0</v>
      </c>
      <c r="P520" s="8">
        <f aca="true" t="shared" si="512" ref="P520:X520">SUM(P521+P525)</f>
        <v>87892849</v>
      </c>
      <c r="Q520" s="8">
        <f t="shared" si="512"/>
        <v>1089577011</v>
      </c>
      <c r="R520" s="8">
        <f t="shared" si="512"/>
        <v>0</v>
      </c>
      <c r="S520" s="8">
        <f t="shared" si="512"/>
        <v>87892849</v>
      </c>
      <c r="T520" s="8">
        <f t="shared" si="512"/>
        <v>1089577011</v>
      </c>
      <c r="U520" s="8">
        <f t="shared" si="512"/>
        <v>115178173</v>
      </c>
      <c r="V520" s="8">
        <f t="shared" si="512"/>
        <v>1031134711</v>
      </c>
      <c r="W520" s="8">
        <f t="shared" si="512"/>
        <v>58442300</v>
      </c>
      <c r="X520" s="45">
        <f t="shared" si="512"/>
        <v>0</v>
      </c>
    </row>
    <row r="521" spans="1:24" ht="24.75" customHeight="1">
      <c r="A521" s="44" t="s">
        <v>502</v>
      </c>
      <c r="B521" s="2" t="s">
        <v>23</v>
      </c>
      <c r="C521" s="8">
        <f>SUM(C522:C524)</f>
        <v>480000000</v>
      </c>
      <c r="D521" s="8">
        <f aca="true" t="shared" si="513" ref="D521:K521">SUM(D522:D524)</f>
        <v>0</v>
      </c>
      <c r="E521" s="8">
        <f t="shared" si="513"/>
        <v>0</v>
      </c>
      <c r="F521" s="8">
        <f t="shared" si="513"/>
        <v>22523900</v>
      </c>
      <c r="G521" s="8">
        <f t="shared" si="513"/>
        <v>28713900</v>
      </c>
      <c r="H521" s="8">
        <f t="shared" si="513"/>
        <v>0</v>
      </c>
      <c r="I521" s="8">
        <f t="shared" si="513"/>
        <v>0</v>
      </c>
      <c r="J521" s="8">
        <f t="shared" si="513"/>
        <v>35523900</v>
      </c>
      <c r="K521" s="8">
        <f t="shared" si="513"/>
        <v>28713900</v>
      </c>
      <c r="L521" s="8">
        <f t="shared" si="511"/>
        <v>486810000</v>
      </c>
      <c r="M521" s="8">
        <f>SUM(M522:M524)</f>
        <v>31450000</v>
      </c>
      <c r="N521" s="8">
        <f>SUM(N522:N524)</f>
        <v>486810000</v>
      </c>
      <c r="O521" s="8">
        <f>SUM(O522:O524)</f>
        <v>0</v>
      </c>
      <c r="P521" s="8">
        <f aca="true" t="shared" si="514" ref="P521:X521">SUM(P522:P524)</f>
        <v>31450000</v>
      </c>
      <c r="Q521" s="8">
        <f t="shared" si="514"/>
        <v>486810000</v>
      </c>
      <c r="R521" s="8">
        <f t="shared" si="514"/>
        <v>0</v>
      </c>
      <c r="S521" s="8">
        <f t="shared" si="514"/>
        <v>31450000</v>
      </c>
      <c r="T521" s="8">
        <f t="shared" si="514"/>
        <v>486810000</v>
      </c>
      <c r="U521" s="8">
        <f t="shared" si="514"/>
        <v>38222500</v>
      </c>
      <c r="V521" s="8">
        <f t="shared" si="514"/>
        <v>455360000</v>
      </c>
      <c r="W521" s="8">
        <f t="shared" si="514"/>
        <v>31450000</v>
      </c>
      <c r="X521" s="45">
        <f t="shared" si="514"/>
        <v>0</v>
      </c>
    </row>
    <row r="522" spans="1:24" ht="24.75" customHeight="1">
      <c r="A522" s="46" t="s">
        <v>503</v>
      </c>
      <c r="B522" s="4" t="s">
        <v>24</v>
      </c>
      <c r="C522" s="9">
        <f aca="true" t="shared" si="515" ref="C522:J522">C216</f>
        <v>150000000</v>
      </c>
      <c r="D522" s="9">
        <f t="shared" si="515"/>
        <v>0</v>
      </c>
      <c r="E522" s="9">
        <f t="shared" si="515"/>
        <v>0</v>
      </c>
      <c r="F522" s="9">
        <f t="shared" si="515"/>
        <v>0</v>
      </c>
      <c r="G522" s="9">
        <f t="shared" si="515"/>
        <v>28713900</v>
      </c>
      <c r="H522" s="9">
        <f t="shared" si="515"/>
        <v>0</v>
      </c>
      <c r="I522" s="9">
        <f t="shared" si="515"/>
        <v>0</v>
      </c>
      <c r="J522" s="9">
        <f t="shared" si="515"/>
        <v>0</v>
      </c>
      <c r="K522" s="9">
        <f>K216</f>
        <v>28713900</v>
      </c>
      <c r="L522" s="9">
        <f t="shared" si="511"/>
        <v>121286100</v>
      </c>
      <c r="M522" s="9">
        <f aca="true" t="shared" si="516" ref="M522:N524">M216</f>
        <v>8067600</v>
      </c>
      <c r="N522" s="9">
        <f t="shared" si="516"/>
        <v>121286100</v>
      </c>
      <c r="O522" s="9">
        <f>(L522-N522)</f>
        <v>0</v>
      </c>
      <c r="P522" s="9">
        <f aca="true" t="shared" si="517" ref="P522:Q524">P216</f>
        <v>8067600</v>
      </c>
      <c r="Q522" s="9">
        <f t="shared" si="517"/>
        <v>121286100</v>
      </c>
      <c r="R522" s="9">
        <f>N522-Q522</f>
        <v>0</v>
      </c>
      <c r="S522" s="9">
        <f aca="true" t="shared" si="518" ref="S522:V524">S216</f>
        <v>8067600</v>
      </c>
      <c r="T522" s="9">
        <f t="shared" si="518"/>
        <v>121286100</v>
      </c>
      <c r="U522" s="9">
        <f t="shared" si="518"/>
        <v>10138500</v>
      </c>
      <c r="V522" s="9">
        <f t="shared" si="518"/>
        <v>113218500</v>
      </c>
      <c r="W522" s="9">
        <f>T522-V522</f>
        <v>8067600</v>
      </c>
      <c r="X522" s="47">
        <f>L522-Q522</f>
        <v>0</v>
      </c>
    </row>
    <row r="523" spans="1:24" ht="24.75" customHeight="1">
      <c r="A523" s="46" t="s">
        <v>504</v>
      </c>
      <c r="B523" s="4" t="s">
        <v>25</v>
      </c>
      <c r="C523" s="9">
        <f aca="true" t="shared" si="519" ref="C523:J523">C217</f>
        <v>180000000</v>
      </c>
      <c r="D523" s="9">
        <f t="shared" si="519"/>
        <v>0</v>
      </c>
      <c r="E523" s="9">
        <f t="shared" si="519"/>
        <v>0</v>
      </c>
      <c r="F523" s="9">
        <f t="shared" si="519"/>
        <v>12987100</v>
      </c>
      <c r="G523" s="9">
        <f t="shared" si="519"/>
        <v>0</v>
      </c>
      <c r="H523" s="9">
        <f t="shared" si="519"/>
        <v>0</v>
      </c>
      <c r="I523" s="9">
        <f t="shared" si="519"/>
        <v>0</v>
      </c>
      <c r="J523" s="9">
        <f t="shared" si="519"/>
        <v>20487100</v>
      </c>
      <c r="K523" s="9">
        <f>K217</f>
        <v>0</v>
      </c>
      <c r="L523" s="9">
        <f t="shared" si="511"/>
        <v>200487100</v>
      </c>
      <c r="M523" s="9">
        <f t="shared" si="516"/>
        <v>13422200</v>
      </c>
      <c r="N523" s="9">
        <f t="shared" si="516"/>
        <v>200487100</v>
      </c>
      <c r="O523" s="9">
        <f>(L523-N523)</f>
        <v>0</v>
      </c>
      <c r="P523" s="9">
        <f t="shared" si="517"/>
        <v>13422200</v>
      </c>
      <c r="Q523" s="9">
        <f t="shared" si="517"/>
        <v>200487100</v>
      </c>
      <c r="R523" s="9">
        <f>N523-Q523</f>
        <v>0</v>
      </c>
      <c r="S523" s="9">
        <f t="shared" si="518"/>
        <v>13422200</v>
      </c>
      <c r="T523" s="9">
        <f t="shared" si="518"/>
        <v>200487100</v>
      </c>
      <c r="U523" s="9">
        <f t="shared" si="518"/>
        <v>15612600</v>
      </c>
      <c r="V523" s="9">
        <f t="shared" si="518"/>
        <v>187064900</v>
      </c>
      <c r="W523" s="9">
        <f>T523-V523</f>
        <v>13422200</v>
      </c>
      <c r="X523" s="47">
        <f>L523-Q523</f>
        <v>0</v>
      </c>
    </row>
    <row r="524" spans="1:24" ht="24.75" customHeight="1">
      <c r="A524" s="46" t="s">
        <v>505</v>
      </c>
      <c r="B524" s="4" t="s">
        <v>26</v>
      </c>
      <c r="C524" s="9">
        <f aca="true" t="shared" si="520" ref="C524:J524">C218</f>
        <v>150000000</v>
      </c>
      <c r="D524" s="9">
        <f t="shared" si="520"/>
        <v>0</v>
      </c>
      <c r="E524" s="9">
        <f t="shared" si="520"/>
        <v>0</v>
      </c>
      <c r="F524" s="9">
        <f t="shared" si="520"/>
        <v>9536800</v>
      </c>
      <c r="G524" s="9">
        <f t="shared" si="520"/>
        <v>0</v>
      </c>
      <c r="H524" s="9">
        <f t="shared" si="520"/>
        <v>0</v>
      </c>
      <c r="I524" s="9">
        <f t="shared" si="520"/>
        <v>0</v>
      </c>
      <c r="J524" s="9">
        <f t="shared" si="520"/>
        <v>15036800</v>
      </c>
      <c r="K524" s="9">
        <f>K218</f>
        <v>0</v>
      </c>
      <c r="L524" s="9">
        <f t="shared" si="511"/>
        <v>165036800</v>
      </c>
      <c r="M524" s="9">
        <f t="shared" si="516"/>
        <v>9960200</v>
      </c>
      <c r="N524" s="9">
        <f t="shared" si="516"/>
        <v>165036800</v>
      </c>
      <c r="O524" s="9">
        <f>(L524-N524)</f>
        <v>0</v>
      </c>
      <c r="P524" s="9">
        <f t="shared" si="517"/>
        <v>9960200</v>
      </c>
      <c r="Q524" s="9">
        <f t="shared" si="517"/>
        <v>165036800</v>
      </c>
      <c r="R524" s="9">
        <f>N524-Q524</f>
        <v>0</v>
      </c>
      <c r="S524" s="9">
        <f t="shared" si="518"/>
        <v>9960200</v>
      </c>
      <c r="T524" s="9">
        <f t="shared" si="518"/>
        <v>165036800</v>
      </c>
      <c r="U524" s="9">
        <f t="shared" si="518"/>
        <v>12471400</v>
      </c>
      <c r="V524" s="9">
        <f t="shared" si="518"/>
        <v>155076600</v>
      </c>
      <c r="W524" s="9">
        <f>T524-V524</f>
        <v>9960200</v>
      </c>
      <c r="X524" s="47">
        <f>L524-Q524</f>
        <v>0</v>
      </c>
    </row>
    <row r="525" spans="1:24" ht="24.75" customHeight="1">
      <c r="A525" s="44" t="s">
        <v>506</v>
      </c>
      <c r="B525" s="2" t="s">
        <v>27</v>
      </c>
      <c r="C525" s="8">
        <f>SUM(C526:C533)</f>
        <v>667500000</v>
      </c>
      <c r="D525" s="8">
        <f aca="true" t="shared" si="521" ref="D525:K525">SUM(D526:D533)</f>
        <v>0</v>
      </c>
      <c r="E525" s="8">
        <f t="shared" si="521"/>
        <v>0</v>
      </c>
      <c r="F525" s="8">
        <f t="shared" si="521"/>
        <v>27299018</v>
      </c>
      <c r="G525" s="8">
        <f t="shared" si="521"/>
        <v>132787737</v>
      </c>
      <c r="H525" s="8">
        <f t="shared" si="521"/>
        <v>0</v>
      </c>
      <c r="I525" s="8">
        <f t="shared" si="521"/>
        <v>0</v>
      </c>
      <c r="J525" s="8">
        <f t="shared" si="521"/>
        <v>68054748</v>
      </c>
      <c r="K525" s="8">
        <f t="shared" si="521"/>
        <v>132787737</v>
      </c>
      <c r="L525" s="8">
        <f t="shared" si="511"/>
        <v>602767011</v>
      </c>
      <c r="M525" s="8">
        <f aca="true" t="shared" si="522" ref="M525:X525">SUM(M526:M533)</f>
        <v>56442849</v>
      </c>
      <c r="N525" s="8">
        <f t="shared" si="522"/>
        <v>602767011</v>
      </c>
      <c r="O525" s="8">
        <f t="shared" si="522"/>
        <v>0</v>
      </c>
      <c r="P525" s="8">
        <f t="shared" si="522"/>
        <v>56442849</v>
      </c>
      <c r="Q525" s="8">
        <f t="shared" si="522"/>
        <v>602767011</v>
      </c>
      <c r="R525" s="8">
        <f t="shared" si="522"/>
        <v>0</v>
      </c>
      <c r="S525" s="8">
        <f t="shared" si="522"/>
        <v>56442849</v>
      </c>
      <c r="T525" s="8">
        <f t="shared" si="522"/>
        <v>602767011</v>
      </c>
      <c r="U525" s="8">
        <f t="shared" si="522"/>
        <v>76955673</v>
      </c>
      <c r="V525" s="8">
        <f t="shared" si="522"/>
        <v>575774711</v>
      </c>
      <c r="W525" s="8">
        <f t="shared" si="522"/>
        <v>26992300</v>
      </c>
      <c r="X525" s="45">
        <f t="shared" si="522"/>
        <v>0</v>
      </c>
    </row>
    <row r="526" spans="1:24" ht="24.75" customHeight="1">
      <c r="A526" s="46" t="s">
        <v>507</v>
      </c>
      <c r="B526" s="4" t="s">
        <v>28</v>
      </c>
      <c r="C526" s="9">
        <f aca="true" t="shared" si="523" ref="C526:J526">C220</f>
        <v>18750000</v>
      </c>
      <c r="D526" s="9">
        <f t="shared" si="523"/>
        <v>0</v>
      </c>
      <c r="E526" s="9">
        <f t="shared" si="523"/>
        <v>0</v>
      </c>
      <c r="F526" s="9">
        <f t="shared" si="523"/>
        <v>0</v>
      </c>
      <c r="G526" s="9">
        <f t="shared" si="523"/>
        <v>3585500</v>
      </c>
      <c r="H526" s="9">
        <f t="shared" si="523"/>
        <v>0</v>
      </c>
      <c r="I526" s="9">
        <f t="shared" si="523"/>
        <v>0</v>
      </c>
      <c r="J526" s="9">
        <f t="shared" si="523"/>
        <v>0</v>
      </c>
      <c r="K526" s="9">
        <f aca="true" t="shared" si="524" ref="K526:K533">K220</f>
        <v>3585500</v>
      </c>
      <c r="L526" s="9">
        <f aca="true" t="shared" si="525" ref="L526:L533">(C526+H526-I526+J526-K526)</f>
        <v>15164500</v>
      </c>
      <c r="M526" s="9">
        <f aca="true" t="shared" si="526" ref="M526:N533">M220</f>
        <v>1008300</v>
      </c>
      <c r="N526" s="9">
        <f t="shared" si="526"/>
        <v>15164500</v>
      </c>
      <c r="O526" s="9">
        <f aca="true" t="shared" si="527" ref="O526:O533">(L526-N526)</f>
        <v>0</v>
      </c>
      <c r="P526" s="9">
        <f aca="true" t="shared" si="528" ref="P526:Q533">P220</f>
        <v>1008300</v>
      </c>
      <c r="Q526" s="9">
        <f t="shared" si="528"/>
        <v>15164500</v>
      </c>
      <c r="R526" s="9">
        <f aca="true" t="shared" si="529" ref="R526:R533">N526-Q526</f>
        <v>0</v>
      </c>
      <c r="S526" s="9">
        <f aca="true" t="shared" si="530" ref="S526:V533">S220</f>
        <v>1008300</v>
      </c>
      <c r="T526" s="9">
        <f t="shared" si="530"/>
        <v>15164500</v>
      </c>
      <c r="U526" s="9">
        <f t="shared" si="530"/>
        <v>1267900</v>
      </c>
      <c r="V526" s="9">
        <f t="shared" si="530"/>
        <v>14156200</v>
      </c>
      <c r="W526" s="9">
        <f aca="true" t="shared" si="531" ref="W526:W533">T526-V526</f>
        <v>1008300</v>
      </c>
      <c r="X526" s="47">
        <f aca="true" t="shared" si="532" ref="X526:X533">L526-Q526</f>
        <v>0</v>
      </c>
    </row>
    <row r="527" spans="1:24" ht="24.75" customHeight="1">
      <c r="A527" s="46" t="s">
        <v>508</v>
      </c>
      <c r="B527" s="4" t="s">
        <v>29</v>
      </c>
      <c r="C527" s="9">
        <f aca="true" t="shared" si="533" ref="C527:J527">C221</f>
        <v>112500000</v>
      </c>
      <c r="D527" s="9">
        <f t="shared" si="533"/>
        <v>0</v>
      </c>
      <c r="E527" s="9">
        <f t="shared" si="533"/>
        <v>0</v>
      </c>
      <c r="F527" s="9">
        <f t="shared" si="533"/>
        <v>0</v>
      </c>
      <c r="G527" s="9">
        <f t="shared" si="533"/>
        <v>21533800</v>
      </c>
      <c r="H527" s="9">
        <f t="shared" si="533"/>
        <v>0</v>
      </c>
      <c r="I527" s="9">
        <f t="shared" si="533"/>
        <v>0</v>
      </c>
      <c r="J527" s="9">
        <f t="shared" si="533"/>
        <v>0</v>
      </c>
      <c r="K527" s="9">
        <f t="shared" si="524"/>
        <v>21533800</v>
      </c>
      <c r="L527" s="9">
        <f t="shared" si="525"/>
        <v>90966200</v>
      </c>
      <c r="M527" s="9">
        <f t="shared" si="526"/>
        <v>6051100</v>
      </c>
      <c r="N527" s="9">
        <f t="shared" si="526"/>
        <v>90966200</v>
      </c>
      <c r="O527" s="9">
        <f t="shared" si="527"/>
        <v>0</v>
      </c>
      <c r="P527" s="9">
        <f t="shared" si="528"/>
        <v>6051100</v>
      </c>
      <c r="Q527" s="9">
        <f t="shared" si="528"/>
        <v>90966200</v>
      </c>
      <c r="R527" s="9">
        <f t="shared" si="529"/>
        <v>0</v>
      </c>
      <c r="S527" s="9">
        <f t="shared" si="530"/>
        <v>6051100</v>
      </c>
      <c r="T527" s="9">
        <f t="shared" si="530"/>
        <v>90966200</v>
      </c>
      <c r="U527" s="9">
        <f t="shared" si="530"/>
        <v>7603700</v>
      </c>
      <c r="V527" s="9">
        <f t="shared" si="530"/>
        <v>84915100</v>
      </c>
      <c r="W527" s="9">
        <f t="shared" si="531"/>
        <v>6051100</v>
      </c>
      <c r="X527" s="47">
        <f t="shared" si="532"/>
        <v>0</v>
      </c>
    </row>
    <row r="528" spans="1:24" ht="24.75" customHeight="1">
      <c r="A528" s="46" t="s">
        <v>509</v>
      </c>
      <c r="B528" s="4" t="s">
        <v>30</v>
      </c>
      <c r="C528" s="9">
        <f aca="true" t="shared" si="534" ref="C528:J528">C222</f>
        <v>37500000</v>
      </c>
      <c r="D528" s="9">
        <f t="shared" si="534"/>
        <v>0</v>
      </c>
      <c r="E528" s="9">
        <f t="shared" si="534"/>
        <v>0</v>
      </c>
      <c r="F528" s="9">
        <f t="shared" si="534"/>
        <v>0</v>
      </c>
      <c r="G528" s="9">
        <f t="shared" si="534"/>
        <v>7185400</v>
      </c>
      <c r="H528" s="9">
        <f t="shared" si="534"/>
        <v>0</v>
      </c>
      <c r="I528" s="9">
        <f t="shared" si="534"/>
        <v>0</v>
      </c>
      <c r="J528" s="9">
        <f t="shared" si="534"/>
        <v>0</v>
      </c>
      <c r="K528" s="9">
        <f t="shared" si="524"/>
        <v>7185400</v>
      </c>
      <c r="L528" s="9">
        <f t="shared" si="525"/>
        <v>30314600</v>
      </c>
      <c r="M528" s="9">
        <f t="shared" si="526"/>
        <v>2016200</v>
      </c>
      <c r="N528" s="9">
        <f t="shared" si="526"/>
        <v>30314600</v>
      </c>
      <c r="O528" s="9">
        <f t="shared" si="527"/>
        <v>0</v>
      </c>
      <c r="P528" s="9">
        <f t="shared" si="528"/>
        <v>2016200</v>
      </c>
      <c r="Q528" s="9">
        <f t="shared" si="528"/>
        <v>30314600</v>
      </c>
      <c r="R528" s="9">
        <f t="shared" si="529"/>
        <v>0</v>
      </c>
      <c r="S528" s="9">
        <f t="shared" si="530"/>
        <v>2016200</v>
      </c>
      <c r="T528" s="9">
        <f t="shared" si="530"/>
        <v>30314600</v>
      </c>
      <c r="U528" s="9">
        <f t="shared" si="530"/>
        <v>2534200</v>
      </c>
      <c r="V528" s="9">
        <f t="shared" si="530"/>
        <v>28298400</v>
      </c>
      <c r="W528" s="9">
        <f t="shared" si="531"/>
        <v>2016200</v>
      </c>
      <c r="X528" s="47">
        <f t="shared" si="532"/>
        <v>0</v>
      </c>
    </row>
    <row r="529" spans="1:24" ht="24.75" customHeight="1">
      <c r="A529" s="46" t="s">
        <v>510</v>
      </c>
      <c r="B529" s="4" t="s">
        <v>31</v>
      </c>
      <c r="C529" s="9">
        <f aca="true" t="shared" si="535" ref="C529:J529">C223</f>
        <v>18750000</v>
      </c>
      <c r="D529" s="9">
        <f t="shared" si="535"/>
        <v>0</v>
      </c>
      <c r="E529" s="9">
        <f t="shared" si="535"/>
        <v>0</v>
      </c>
      <c r="F529" s="9">
        <f t="shared" si="535"/>
        <v>0</v>
      </c>
      <c r="G529" s="9">
        <f t="shared" si="535"/>
        <v>3585500</v>
      </c>
      <c r="H529" s="9">
        <f t="shared" si="535"/>
        <v>0</v>
      </c>
      <c r="I529" s="9">
        <f t="shared" si="535"/>
        <v>0</v>
      </c>
      <c r="J529" s="9">
        <f t="shared" si="535"/>
        <v>0</v>
      </c>
      <c r="K529" s="9">
        <f t="shared" si="524"/>
        <v>3585500</v>
      </c>
      <c r="L529" s="9">
        <f t="shared" si="525"/>
        <v>15164500</v>
      </c>
      <c r="M529" s="9">
        <f t="shared" si="526"/>
        <v>1008300</v>
      </c>
      <c r="N529" s="9">
        <f t="shared" si="526"/>
        <v>15164500</v>
      </c>
      <c r="O529" s="9">
        <f t="shared" si="527"/>
        <v>0</v>
      </c>
      <c r="P529" s="9">
        <f t="shared" si="528"/>
        <v>1008300</v>
      </c>
      <c r="Q529" s="9">
        <f t="shared" si="528"/>
        <v>15164500</v>
      </c>
      <c r="R529" s="9">
        <f t="shared" si="529"/>
        <v>0</v>
      </c>
      <c r="S529" s="9">
        <f t="shared" si="530"/>
        <v>1008300</v>
      </c>
      <c r="T529" s="9">
        <f t="shared" si="530"/>
        <v>15164500</v>
      </c>
      <c r="U529" s="9">
        <f t="shared" si="530"/>
        <v>1267900</v>
      </c>
      <c r="V529" s="9">
        <f t="shared" si="530"/>
        <v>14156200</v>
      </c>
      <c r="W529" s="9">
        <f t="shared" si="531"/>
        <v>1008300</v>
      </c>
      <c r="X529" s="47">
        <f t="shared" si="532"/>
        <v>0</v>
      </c>
    </row>
    <row r="530" spans="1:24" ht="24.75" customHeight="1">
      <c r="A530" s="46" t="s">
        <v>511</v>
      </c>
      <c r="B530" s="4" t="s">
        <v>32</v>
      </c>
      <c r="C530" s="9">
        <f aca="true" t="shared" si="536" ref="C530:J530">C224</f>
        <v>180000000</v>
      </c>
      <c r="D530" s="9">
        <f t="shared" si="536"/>
        <v>0</v>
      </c>
      <c r="E530" s="9">
        <f t="shared" si="536"/>
        <v>0</v>
      </c>
      <c r="F530" s="9">
        <f t="shared" si="536"/>
        <v>27299018</v>
      </c>
      <c r="G530" s="9">
        <f t="shared" si="536"/>
        <v>0</v>
      </c>
      <c r="H530" s="9">
        <f t="shared" si="536"/>
        <v>0</v>
      </c>
      <c r="I530" s="9">
        <f t="shared" si="536"/>
        <v>0</v>
      </c>
      <c r="J530" s="9">
        <f t="shared" si="536"/>
        <v>68054748</v>
      </c>
      <c r="K530" s="9">
        <f t="shared" si="524"/>
        <v>0</v>
      </c>
      <c r="L530" s="9">
        <f t="shared" si="525"/>
        <v>248054748</v>
      </c>
      <c r="M530" s="9">
        <f t="shared" si="526"/>
        <v>29450549</v>
      </c>
      <c r="N530" s="9">
        <f t="shared" si="526"/>
        <v>248054748</v>
      </c>
      <c r="O530" s="9">
        <f t="shared" si="527"/>
        <v>0</v>
      </c>
      <c r="P530" s="9">
        <f t="shared" si="528"/>
        <v>29450549</v>
      </c>
      <c r="Q530" s="9">
        <f t="shared" si="528"/>
        <v>248054748</v>
      </c>
      <c r="R530" s="9">
        <f t="shared" si="529"/>
        <v>0</v>
      </c>
      <c r="S530" s="9">
        <f t="shared" si="530"/>
        <v>29450549</v>
      </c>
      <c r="T530" s="9">
        <f t="shared" si="530"/>
        <v>248054748</v>
      </c>
      <c r="U530" s="9">
        <f t="shared" si="530"/>
        <v>48440373</v>
      </c>
      <c r="V530" s="9">
        <f t="shared" si="530"/>
        <v>248054748</v>
      </c>
      <c r="W530" s="9">
        <f t="shared" si="531"/>
        <v>0</v>
      </c>
      <c r="X530" s="47">
        <f t="shared" si="532"/>
        <v>0</v>
      </c>
    </row>
    <row r="531" spans="1:24" ht="24.75" customHeight="1">
      <c r="A531" s="46" t="s">
        <v>512</v>
      </c>
      <c r="B531" s="4" t="s">
        <v>33</v>
      </c>
      <c r="C531" s="9">
        <f aca="true" t="shared" si="537" ref="C531:J531">C225</f>
        <v>80000000</v>
      </c>
      <c r="D531" s="9">
        <f t="shared" si="537"/>
        <v>0</v>
      </c>
      <c r="E531" s="9">
        <f t="shared" si="537"/>
        <v>0</v>
      </c>
      <c r="F531" s="9">
        <f t="shared" si="537"/>
        <v>0</v>
      </c>
      <c r="G531" s="9">
        <f t="shared" si="537"/>
        <v>49949200</v>
      </c>
      <c r="H531" s="9">
        <f t="shared" si="537"/>
        <v>0</v>
      </c>
      <c r="I531" s="9">
        <f t="shared" si="537"/>
        <v>0</v>
      </c>
      <c r="J531" s="9">
        <f t="shared" si="537"/>
        <v>0</v>
      </c>
      <c r="K531" s="9">
        <f t="shared" si="524"/>
        <v>49949200</v>
      </c>
      <c r="L531" s="9">
        <f t="shared" si="525"/>
        <v>30050800</v>
      </c>
      <c r="M531" s="9">
        <f t="shared" si="526"/>
        <v>2871400</v>
      </c>
      <c r="N531" s="9">
        <f t="shared" si="526"/>
        <v>30050800</v>
      </c>
      <c r="O531" s="9">
        <f t="shared" si="527"/>
        <v>0</v>
      </c>
      <c r="P531" s="9">
        <f t="shared" si="528"/>
        <v>2871400</v>
      </c>
      <c r="Q531" s="9">
        <f t="shared" si="528"/>
        <v>30050800</v>
      </c>
      <c r="R531" s="9">
        <f t="shared" si="529"/>
        <v>0</v>
      </c>
      <c r="S531" s="9">
        <f t="shared" si="530"/>
        <v>2871400</v>
      </c>
      <c r="T531" s="9">
        <f t="shared" si="530"/>
        <v>30050800</v>
      </c>
      <c r="U531" s="9">
        <f t="shared" si="530"/>
        <v>2147300</v>
      </c>
      <c r="V531" s="9">
        <f t="shared" si="530"/>
        <v>27179400</v>
      </c>
      <c r="W531" s="9">
        <f t="shared" si="531"/>
        <v>2871400</v>
      </c>
      <c r="X531" s="47">
        <f t="shared" si="532"/>
        <v>0</v>
      </c>
    </row>
    <row r="532" spans="1:24" ht="24.75" customHeight="1">
      <c r="A532" s="46" t="s">
        <v>513</v>
      </c>
      <c r="B532" s="4" t="s">
        <v>34</v>
      </c>
      <c r="C532" s="9">
        <f aca="true" t="shared" si="538" ref="C532:J532">C226</f>
        <v>200000000</v>
      </c>
      <c r="D532" s="9">
        <f t="shared" si="538"/>
        <v>0</v>
      </c>
      <c r="E532" s="9">
        <f t="shared" si="538"/>
        <v>0</v>
      </c>
      <c r="F532" s="9">
        <f t="shared" si="538"/>
        <v>0</v>
      </c>
      <c r="G532" s="9">
        <f t="shared" si="538"/>
        <v>40509200</v>
      </c>
      <c r="H532" s="9">
        <f t="shared" si="538"/>
        <v>0</v>
      </c>
      <c r="I532" s="9">
        <f t="shared" si="538"/>
        <v>0</v>
      </c>
      <c r="J532" s="9">
        <f t="shared" si="538"/>
        <v>0</v>
      </c>
      <c r="K532" s="9">
        <f t="shared" si="524"/>
        <v>40509200</v>
      </c>
      <c r="L532" s="9">
        <f t="shared" si="525"/>
        <v>159490800</v>
      </c>
      <c r="M532" s="9">
        <f t="shared" si="526"/>
        <v>13043600</v>
      </c>
      <c r="N532" s="9">
        <f t="shared" si="526"/>
        <v>159490800</v>
      </c>
      <c r="O532" s="9">
        <f t="shared" si="527"/>
        <v>0</v>
      </c>
      <c r="P532" s="9">
        <f t="shared" si="528"/>
        <v>13043600</v>
      </c>
      <c r="Q532" s="9">
        <f t="shared" si="528"/>
        <v>159490800</v>
      </c>
      <c r="R532" s="9">
        <f t="shared" si="529"/>
        <v>0</v>
      </c>
      <c r="S532" s="9">
        <f t="shared" si="530"/>
        <v>13043600</v>
      </c>
      <c r="T532" s="9">
        <f t="shared" si="530"/>
        <v>159490800</v>
      </c>
      <c r="U532" s="9">
        <f t="shared" si="530"/>
        <v>12602400</v>
      </c>
      <c r="V532" s="9">
        <f t="shared" si="530"/>
        <v>146447200</v>
      </c>
      <c r="W532" s="9">
        <f t="shared" si="531"/>
        <v>13043600</v>
      </c>
      <c r="X532" s="47">
        <f t="shared" si="532"/>
        <v>0</v>
      </c>
    </row>
    <row r="533" spans="1:24" ht="24.75" customHeight="1">
      <c r="A533" s="46" t="s">
        <v>514</v>
      </c>
      <c r="B533" s="4" t="s">
        <v>35</v>
      </c>
      <c r="C533" s="9">
        <f aca="true" t="shared" si="539" ref="C533:J533">C227</f>
        <v>20000000</v>
      </c>
      <c r="D533" s="9">
        <f t="shared" si="539"/>
        <v>0</v>
      </c>
      <c r="E533" s="9">
        <f t="shared" si="539"/>
        <v>0</v>
      </c>
      <c r="F533" s="9">
        <f t="shared" si="539"/>
        <v>0</v>
      </c>
      <c r="G533" s="9">
        <f t="shared" si="539"/>
        <v>6439137</v>
      </c>
      <c r="H533" s="9">
        <f t="shared" si="539"/>
        <v>0</v>
      </c>
      <c r="I533" s="9">
        <f t="shared" si="539"/>
        <v>0</v>
      </c>
      <c r="J533" s="9">
        <f t="shared" si="539"/>
        <v>0</v>
      </c>
      <c r="K533" s="9">
        <f t="shared" si="524"/>
        <v>6439137</v>
      </c>
      <c r="L533" s="9">
        <f t="shared" si="525"/>
        <v>13560863</v>
      </c>
      <c r="M533" s="9">
        <f t="shared" si="526"/>
        <v>993400</v>
      </c>
      <c r="N533" s="9">
        <f t="shared" si="526"/>
        <v>13560863</v>
      </c>
      <c r="O533" s="9">
        <f t="shared" si="527"/>
        <v>0</v>
      </c>
      <c r="P533" s="9">
        <f t="shared" si="528"/>
        <v>993400</v>
      </c>
      <c r="Q533" s="9">
        <f t="shared" si="528"/>
        <v>13560863</v>
      </c>
      <c r="R533" s="9">
        <f t="shared" si="529"/>
        <v>0</v>
      </c>
      <c r="S533" s="9">
        <f t="shared" si="530"/>
        <v>993400</v>
      </c>
      <c r="T533" s="9">
        <f t="shared" si="530"/>
        <v>13560863</v>
      </c>
      <c r="U533" s="9">
        <f t="shared" si="530"/>
        <v>1091900</v>
      </c>
      <c r="V533" s="9">
        <f t="shared" si="530"/>
        <v>12567463</v>
      </c>
      <c r="W533" s="9">
        <f t="shared" si="531"/>
        <v>993400</v>
      </c>
      <c r="X533" s="47">
        <f t="shared" si="532"/>
        <v>0</v>
      </c>
    </row>
    <row r="534" spans="1:24" ht="24.75" customHeight="1">
      <c r="A534" s="44" t="s">
        <v>642</v>
      </c>
      <c r="B534" s="2" t="s">
        <v>90</v>
      </c>
      <c r="C534" s="8">
        <f>C535</f>
        <v>20000000</v>
      </c>
      <c r="D534" s="8">
        <f aca="true" t="shared" si="540" ref="D534:K534">D535</f>
        <v>0</v>
      </c>
      <c r="E534" s="8">
        <f t="shared" si="540"/>
        <v>0</v>
      </c>
      <c r="F534" s="8">
        <f t="shared" si="540"/>
        <v>0</v>
      </c>
      <c r="G534" s="8">
        <f t="shared" si="540"/>
        <v>0</v>
      </c>
      <c r="H534" s="8">
        <f t="shared" si="540"/>
        <v>0</v>
      </c>
      <c r="I534" s="8">
        <f t="shared" si="540"/>
        <v>0</v>
      </c>
      <c r="J534" s="8">
        <f t="shared" si="540"/>
        <v>0</v>
      </c>
      <c r="K534" s="8">
        <f t="shared" si="540"/>
        <v>20000000</v>
      </c>
      <c r="L534" s="8">
        <f aca="true" t="shared" si="541" ref="L534:L545">(C534+H534-I534+J534-K534)</f>
        <v>0</v>
      </c>
      <c r="M534" s="8">
        <f aca="true" t="shared" si="542" ref="M534:X534">M535</f>
        <v>0</v>
      </c>
      <c r="N534" s="8">
        <f t="shared" si="542"/>
        <v>0</v>
      </c>
      <c r="O534" s="8">
        <f t="shared" si="542"/>
        <v>0</v>
      </c>
      <c r="P534" s="8">
        <f t="shared" si="542"/>
        <v>0</v>
      </c>
      <c r="Q534" s="8">
        <f t="shared" si="542"/>
        <v>0</v>
      </c>
      <c r="R534" s="8">
        <f t="shared" si="542"/>
        <v>0</v>
      </c>
      <c r="S534" s="8">
        <f t="shared" si="542"/>
        <v>0</v>
      </c>
      <c r="T534" s="8">
        <f t="shared" si="542"/>
        <v>0</v>
      </c>
      <c r="U534" s="8">
        <f t="shared" si="542"/>
        <v>0</v>
      </c>
      <c r="V534" s="8">
        <f t="shared" si="542"/>
        <v>0</v>
      </c>
      <c r="W534" s="8">
        <f t="shared" si="542"/>
        <v>0</v>
      </c>
      <c r="X534" s="45">
        <f t="shared" si="542"/>
        <v>0</v>
      </c>
    </row>
    <row r="535" spans="1:24" ht="24.75" customHeight="1">
      <c r="A535" s="46" t="s">
        <v>515</v>
      </c>
      <c r="B535" s="4" t="s">
        <v>441</v>
      </c>
      <c r="C535" s="9">
        <f aca="true" t="shared" si="543" ref="C535:K535">C229</f>
        <v>20000000</v>
      </c>
      <c r="D535" s="9">
        <f t="shared" si="543"/>
        <v>0</v>
      </c>
      <c r="E535" s="9">
        <f t="shared" si="543"/>
        <v>0</v>
      </c>
      <c r="F535" s="9">
        <f t="shared" si="543"/>
        <v>0</v>
      </c>
      <c r="G535" s="9">
        <f t="shared" si="543"/>
        <v>0</v>
      </c>
      <c r="H535" s="9">
        <f t="shared" si="543"/>
        <v>0</v>
      </c>
      <c r="I535" s="9">
        <f t="shared" si="543"/>
        <v>0</v>
      </c>
      <c r="J535" s="9">
        <f t="shared" si="543"/>
        <v>0</v>
      </c>
      <c r="K535" s="9">
        <f t="shared" si="543"/>
        <v>20000000</v>
      </c>
      <c r="L535" s="9">
        <f t="shared" si="541"/>
        <v>0</v>
      </c>
      <c r="M535" s="9">
        <f>M229</f>
        <v>0</v>
      </c>
      <c r="N535" s="9">
        <f>N229</f>
        <v>0</v>
      </c>
      <c r="O535" s="9">
        <f>(L535-N535)</f>
        <v>0</v>
      </c>
      <c r="P535" s="9">
        <f>P229</f>
        <v>0</v>
      </c>
      <c r="Q535" s="9">
        <f>Q229</f>
        <v>0</v>
      </c>
      <c r="R535" s="9">
        <f>N535-Q535</f>
        <v>0</v>
      </c>
      <c r="S535" s="9">
        <f>S229</f>
        <v>0</v>
      </c>
      <c r="T535" s="9">
        <f>T229</f>
        <v>0</v>
      </c>
      <c r="U535" s="9">
        <f>U229</f>
        <v>0</v>
      </c>
      <c r="V535" s="9">
        <f>V229</f>
        <v>0</v>
      </c>
      <c r="W535" s="9">
        <f>T535-V535</f>
        <v>0</v>
      </c>
      <c r="X535" s="47">
        <f>L535-Q535</f>
        <v>0</v>
      </c>
    </row>
    <row r="536" spans="1:24" ht="24.75" customHeight="1">
      <c r="A536" s="44" t="s">
        <v>643</v>
      </c>
      <c r="B536" s="2" t="s">
        <v>91</v>
      </c>
      <c r="C536" s="8">
        <f>(C537+C538)</f>
        <v>100000000</v>
      </c>
      <c r="D536" s="8">
        <f aca="true" t="shared" si="544" ref="D536:K536">(D537+D538)</f>
        <v>0</v>
      </c>
      <c r="E536" s="8">
        <f t="shared" si="544"/>
        <v>0</v>
      </c>
      <c r="F536" s="8">
        <f t="shared" si="544"/>
        <v>0</v>
      </c>
      <c r="G536" s="8">
        <f t="shared" si="544"/>
        <v>15000000</v>
      </c>
      <c r="H536" s="8">
        <f t="shared" si="544"/>
        <v>0</v>
      </c>
      <c r="I536" s="8">
        <f t="shared" si="544"/>
        <v>0</v>
      </c>
      <c r="J536" s="8">
        <f t="shared" si="544"/>
        <v>0</v>
      </c>
      <c r="K536" s="8">
        <f t="shared" si="544"/>
        <v>30025200</v>
      </c>
      <c r="L536" s="8">
        <f t="shared" si="541"/>
        <v>69974800</v>
      </c>
      <c r="M536" s="8">
        <f aca="true" t="shared" si="545" ref="M536:X536">(M537+M538)</f>
        <v>-6010000</v>
      </c>
      <c r="N536" s="8">
        <f t="shared" si="545"/>
        <v>66164800</v>
      </c>
      <c r="O536" s="8">
        <f t="shared" si="545"/>
        <v>3810000</v>
      </c>
      <c r="P536" s="8">
        <f t="shared" si="545"/>
        <v>0</v>
      </c>
      <c r="Q536" s="8">
        <f t="shared" si="545"/>
        <v>66164800</v>
      </c>
      <c r="R536" s="8">
        <f t="shared" si="545"/>
        <v>0</v>
      </c>
      <c r="S536" s="8">
        <f t="shared" si="545"/>
        <v>19472440</v>
      </c>
      <c r="T536" s="8">
        <f t="shared" si="545"/>
        <v>33054880</v>
      </c>
      <c r="U536" s="8">
        <f t="shared" si="545"/>
        <v>19472440</v>
      </c>
      <c r="V536" s="8">
        <f t="shared" si="545"/>
        <v>33054880</v>
      </c>
      <c r="W536" s="8">
        <f t="shared" si="545"/>
        <v>0</v>
      </c>
      <c r="X536" s="45">
        <f t="shared" si="545"/>
        <v>3810000</v>
      </c>
    </row>
    <row r="537" spans="1:24" ht="24.75" customHeight="1">
      <c r="A537" s="46" t="s">
        <v>516</v>
      </c>
      <c r="B537" s="4" t="s">
        <v>131</v>
      </c>
      <c r="C537" s="9">
        <f aca="true" t="shared" si="546" ref="C537:J537">C231</f>
        <v>70000000</v>
      </c>
      <c r="D537" s="9">
        <f t="shared" si="546"/>
        <v>0</v>
      </c>
      <c r="E537" s="9">
        <f t="shared" si="546"/>
        <v>0</v>
      </c>
      <c r="F537" s="9">
        <f t="shared" si="546"/>
        <v>0</v>
      </c>
      <c r="G537" s="9">
        <f t="shared" si="546"/>
        <v>0</v>
      </c>
      <c r="H537" s="9">
        <f t="shared" si="546"/>
        <v>0</v>
      </c>
      <c r="I537" s="9">
        <f t="shared" si="546"/>
        <v>0</v>
      </c>
      <c r="J537" s="9">
        <f t="shared" si="546"/>
        <v>0</v>
      </c>
      <c r="K537" s="9">
        <f>K231</f>
        <v>15025200</v>
      </c>
      <c r="L537" s="9">
        <f t="shared" si="541"/>
        <v>54974800</v>
      </c>
      <c r="M537" s="9">
        <f>M231</f>
        <v>-3810000</v>
      </c>
      <c r="N537" s="9">
        <f>N231</f>
        <v>51164800</v>
      </c>
      <c r="O537" s="9">
        <f>(L537-N537)</f>
        <v>3810000</v>
      </c>
      <c r="P537" s="9">
        <f>P231</f>
        <v>0</v>
      </c>
      <c r="Q537" s="9">
        <f>Q231</f>
        <v>51164800</v>
      </c>
      <c r="R537" s="9">
        <f>N537-Q537</f>
        <v>0</v>
      </c>
      <c r="S537" s="9">
        <f aca="true" t="shared" si="547" ref="S537:V538">S231</f>
        <v>19472440</v>
      </c>
      <c r="T537" s="9">
        <f t="shared" si="547"/>
        <v>33054880</v>
      </c>
      <c r="U537" s="9">
        <f t="shared" si="547"/>
        <v>19472440</v>
      </c>
      <c r="V537" s="9">
        <f t="shared" si="547"/>
        <v>33054880</v>
      </c>
      <c r="W537" s="9">
        <f>T537-V537</f>
        <v>0</v>
      </c>
      <c r="X537" s="47">
        <f>L537-Q537</f>
        <v>3810000</v>
      </c>
    </row>
    <row r="538" spans="1:24" ht="24.75" customHeight="1">
      <c r="A538" s="46" t="s">
        <v>517</v>
      </c>
      <c r="B538" s="4" t="s">
        <v>132</v>
      </c>
      <c r="C538" s="9">
        <f aca="true" t="shared" si="548" ref="C538:J538">C232</f>
        <v>30000000</v>
      </c>
      <c r="D538" s="9">
        <f t="shared" si="548"/>
        <v>0</v>
      </c>
      <c r="E538" s="9">
        <f t="shared" si="548"/>
        <v>0</v>
      </c>
      <c r="F538" s="9">
        <f t="shared" si="548"/>
        <v>0</v>
      </c>
      <c r="G538" s="9">
        <f t="shared" si="548"/>
        <v>15000000</v>
      </c>
      <c r="H538" s="9">
        <f t="shared" si="548"/>
        <v>0</v>
      </c>
      <c r="I538" s="9">
        <f t="shared" si="548"/>
        <v>0</v>
      </c>
      <c r="J538" s="9">
        <f t="shared" si="548"/>
        <v>0</v>
      </c>
      <c r="K538" s="9">
        <f>K232</f>
        <v>15000000</v>
      </c>
      <c r="L538" s="9">
        <f t="shared" si="541"/>
        <v>15000000</v>
      </c>
      <c r="M538" s="9">
        <f>M232</f>
        <v>-2200000</v>
      </c>
      <c r="N538" s="9">
        <f>N232</f>
        <v>15000000</v>
      </c>
      <c r="O538" s="9">
        <f>(L538-N538)</f>
        <v>0</v>
      </c>
      <c r="P538" s="9">
        <f>P232</f>
        <v>0</v>
      </c>
      <c r="Q538" s="9">
        <f>Q232</f>
        <v>15000000</v>
      </c>
      <c r="R538" s="9">
        <f>N538-Q538</f>
        <v>0</v>
      </c>
      <c r="S538" s="9">
        <f t="shared" si="547"/>
        <v>0</v>
      </c>
      <c r="T538" s="9">
        <f t="shared" si="547"/>
        <v>0</v>
      </c>
      <c r="U538" s="9">
        <f t="shared" si="547"/>
        <v>0</v>
      </c>
      <c r="V538" s="9">
        <f t="shared" si="547"/>
        <v>0</v>
      </c>
      <c r="W538" s="9">
        <f>T538-V538</f>
        <v>0</v>
      </c>
      <c r="X538" s="47">
        <f>L538-Q538</f>
        <v>0</v>
      </c>
    </row>
    <row r="539" spans="1:24" ht="24.75" customHeight="1">
      <c r="A539" s="60" t="s">
        <v>644</v>
      </c>
      <c r="B539" s="2" t="s">
        <v>446</v>
      </c>
      <c r="C539" s="8">
        <f>(C540+C545+C552+C556+C558)</f>
        <v>855001000</v>
      </c>
      <c r="D539" s="8">
        <f aca="true" t="shared" si="549" ref="D539:K539">(D540+D545+D552+D556+D558)</f>
        <v>0</v>
      </c>
      <c r="E539" s="8">
        <f t="shared" si="549"/>
        <v>0</v>
      </c>
      <c r="F539" s="8">
        <f t="shared" si="549"/>
        <v>0</v>
      </c>
      <c r="G539" s="8">
        <f t="shared" si="549"/>
        <v>180516296</v>
      </c>
      <c r="H539" s="8">
        <f t="shared" si="549"/>
        <v>0</v>
      </c>
      <c r="I539" s="8">
        <f t="shared" si="549"/>
        <v>0</v>
      </c>
      <c r="J539" s="8">
        <f t="shared" si="549"/>
        <v>105000000</v>
      </c>
      <c r="K539" s="8">
        <f t="shared" si="549"/>
        <v>258953745</v>
      </c>
      <c r="L539" s="8">
        <f t="shared" si="541"/>
        <v>701047255</v>
      </c>
      <c r="M539" s="8">
        <f aca="true" t="shared" si="550" ref="M539:X539">(M540+M545+M552+M556+M558)</f>
        <v>-173035922</v>
      </c>
      <c r="N539" s="8">
        <f t="shared" si="550"/>
        <v>541501874</v>
      </c>
      <c r="O539" s="8">
        <f t="shared" si="550"/>
        <v>159545381</v>
      </c>
      <c r="P539" s="8">
        <f t="shared" si="550"/>
        <v>-12564254</v>
      </c>
      <c r="Q539" s="8">
        <f t="shared" si="550"/>
        <v>541501874</v>
      </c>
      <c r="R539" s="8">
        <f t="shared" si="550"/>
        <v>0</v>
      </c>
      <c r="S539" s="8">
        <f t="shared" si="550"/>
        <v>105613916</v>
      </c>
      <c r="T539" s="8">
        <f t="shared" si="550"/>
        <v>426039918</v>
      </c>
      <c r="U539" s="8">
        <f t="shared" si="550"/>
        <v>59922271</v>
      </c>
      <c r="V539" s="8">
        <f t="shared" si="550"/>
        <v>374228756</v>
      </c>
      <c r="W539" s="8">
        <f t="shared" si="550"/>
        <v>51811162</v>
      </c>
      <c r="X539" s="45">
        <f t="shared" si="550"/>
        <v>159545381</v>
      </c>
    </row>
    <row r="540" spans="1:24" ht="24.75" customHeight="1">
      <c r="A540" s="44" t="s">
        <v>518</v>
      </c>
      <c r="B540" s="2" t="s">
        <v>38</v>
      </c>
      <c r="C540" s="8">
        <f>(C541+C542+C543+C544)</f>
        <v>315000000</v>
      </c>
      <c r="D540" s="8">
        <f aca="true" t="shared" si="551" ref="D540:K540">(D541+D542+D543+D544)</f>
        <v>0</v>
      </c>
      <c r="E540" s="8">
        <f t="shared" si="551"/>
        <v>0</v>
      </c>
      <c r="F540" s="8">
        <f t="shared" si="551"/>
        <v>0</v>
      </c>
      <c r="G540" s="8">
        <f t="shared" si="551"/>
        <v>57935341</v>
      </c>
      <c r="H540" s="8">
        <f t="shared" si="551"/>
        <v>0</v>
      </c>
      <c r="I540" s="8">
        <f t="shared" si="551"/>
        <v>0</v>
      </c>
      <c r="J540" s="8">
        <f t="shared" si="551"/>
        <v>80000000</v>
      </c>
      <c r="K540" s="8">
        <f t="shared" si="551"/>
        <v>87935341</v>
      </c>
      <c r="L540" s="8">
        <f t="shared" si="541"/>
        <v>307064659</v>
      </c>
      <c r="M540" s="8">
        <f aca="true" t="shared" si="552" ref="M540:X540">(M541+M542+M543+M544)</f>
        <v>-124218266</v>
      </c>
      <c r="N540" s="8">
        <f t="shared" si="552"/>
        <v>210981734</v>
      </c>
      <c r="O540" s="8">
        <f t="shared" si="552"/>
        <v>96082925</v>
      </c>
      <c r="P540" s="8">
        <f t="shared" si="552"/>
        <v>-3456903</v>
      </c>
      <c r="Q540" s="8">
        <f t="shared" si="552"/>
        <v>210981734</v>
      </c>
      <c r="R540" s="8">
        <f t="shared" si="552"/>
        <v>0</v>
      </c>
      <c r="S540" s="8">
        <f t="shared" si="552"/>
        <v>77125677</v>
      </c>
      <c r="T540" s="8">
        <f t="shared" si="552"/>
        <v>172659931</v>
      </c>
      <c r="U540" s="8">
        <f t="shared" si="552"/>
        <v>33100974</v>
      </c>
      <c r="V540" s="8">
        <f t="shared" si="552"/>
        <v>124659931</v>
      </c>
      <c r="W540" s="8">
        <f t="shared" si="552"/>
        <v>48000000</v>
      </c>
      <c r="X540" s="45">
        <f t="shared" si="552"/>
        <v>96082925</v>
      </c>
    </row>
    <row r="541" spans="1:24" ht="24.75" customHeight="1">
      <c r="A541" s="46" t="s">
        <v>519</v>
      </c>
      <c r="B541" s="4" t="s">
        <v>71</v>
      </c>
      <c r="C541" s="9">
        <f aca="true" t="shared" si="553" ref="C541:J541">C235</f>
        <v>80000000</v>
      </c>
      <c r="D541" s="9">
        <f t="shared" si="553"/>
        <v>0</v>
      </c>
      <c r="E541" s="9">
        <f t="shared" si="553"/>
        <v>0</v>
      </c>
      <c r="F541" s="9">
        <f t="shared" si="553"/>
        <v>0</v>
      </c>
      <c r="G541" s="9">
        <f t="shared" si="553"/>
        <v>46135341</v>
      </c>
      <c r="H541" s="9">
        <f t="shared" si="553"/>
        <v>0</v>
      </c>
      <c r="I541" s="9">
        <f t="shared" si="553"/>
        <v>0</v>
      </c>
      <c r="J541" s="9">
        <f t="shared" si="553"/>
        <v>0</v>
      </c>
      <c r="K541" s="9">
        <f>K235</f>
        <v>46135341</v>
      </c>
      <c r="L541" s="9">
        <f t="shared" si="541"/>
        <v>33864659</v>
      </c>
      <c r="M541" s="9">
        <f aca="true" t="shared" si="554" ref="M541:N544">M235</f>
        <v>-80000000</v>
      </c>
      <c r="N541" s="9">
        <f t="shared" si="554"/>
        <v>0</v>
      </c>
      <c r="O541" s="9">
        <f>(L541-N541)</f>
        <v>33864659</v>
      </c>
      <c r="P541" s="9">
        <f aca="true" t="shared" si="555" ref="P541:Q544">P235</f>
        <v>0</v>
      </c>
      <c r="Q541" s="9">
        <f t="shared" si="555"/>
        <v>0</v>
      </c>
      <c r="R541" s="9">
        <f>N541-Q541</f>
        <v>0</v>
      </c>
      <c r="S541" s="9">
        <f aca="true" t="shared" si="556" ref="S541:V544">S235</f>
        <v>0</v>
      </c>
      <c r="T541" s="9">
        <f t="shared" si="556"/>
        <v>0</v>
      </c>
      <c r="U541" s="9">
        <f t="shared" si="556"/>
        <v>0</v>
      </c>
      <c r="V541" s="9">
        <f t="shared" si="556"/>
        <v>0</v>
      </c>
      <c r="W541" s="9">
        <f>T541-V541</f>
        <v>0</v>
      </c>
      <c r="X541" s="47">
        <f>L541-Q541</f>
        <v>33864659</v>
      </c>
    </row>
    <row r="542" spans="1:24" ht="24.75" customHeight="1">
      <c r="A542" s="46" t="s">
        <v>520</v>
      </c>
      <c r="B542" s="4" t="s">
        <v>143</v>
      </c>
      <c r="C542" s="9">
        <f aca="true" t="shared" si="557" ref="C542:J542">C236</f>
        <v>35000000</v>
      </c>
      <c r="D542" s="9">
        <f t="shared" si="557"/>
        <v>0</v>
      </c>
      <c r="E542" s="9">
        <f t="shared" si="557"/>
        <v>0</v>
      </c>
      <c r="F542" s="9">
        <f t="shared" si="557"/>
        <v>0</v>
      </c>
      <c r="G542" s="9">
        <f t="shared" si="557"/>
        <v>3000000</v>
      </c>
      <c r="H542" s="9">
        <f t="shared" si="557"/>
        <v>0</v>
      </c>
      <c r="I542" s="9">
        <f t="shared" si="557"/>
        <v>0</v>
      </c>
      <c r="J542" s="9">
        <f t="shared" si="557"/>
        <v>0</v>
      </c>
      <c r="K542" s="9">
        <f>K236</f>
        <v>23000000</v>
      </c>
      <c r="L542" s="9">
        <f t="shared" si="541"/>
        <v>12000000</v>
      </c>
      <c r="M542" s="9">
        <f t="shared" si="554"/>
        <v>0</v>
      </c>
      <c r="N542" s="9">
        <f t="shared" si="554"/>
        <v>12000000</v>
      </c>
      <c r="O542" s="9">
        <f>(L542-N542)</f>
        <v>0</v>
      </c>
      <c r="P542" s="9">
        <f t="shared" si="555"/>
        <v>12000000</v>
      </c>
      <c r="Q542" s="9">
        <f t="shared" si="555"/>
        <v>12000000</v>
      </c>
      <c r="R542" s="9">
        <f>N542-Q542</f>
        <v>0</v>
      </c>
      <c r="S542" s="9">
        <f t="shared" si="556"/>
        <v>0</v>
      </c>
      <c r="T542" s="9">
        <f t="shared" si="556"/>
        <v>0</v>
      </c>
      <c r="U542" s="9">
        <f t="shared" si="556"/>
        <v>0</v>
      </c>
      <c r="V542" s="9">
        <f t="shared" si="556"/>
        <v>0</v>
      </c>
      <c r="W542" s="9">
        <f>T542-V542</f>
        <v>0</v>
      </c>
      <c r="X542" s="47">
        <f>L542-Q542</f>
        <v>0</v>
      </c>
    </row>
    <row r="543" spans="1:24" ht="24.75" customHeight="1">
      <c r="A543" s="46" t="s">
        <v>521</v>
      </c>
      <c r="B543" s="4" t="s">
        <v>72</v>
      </c>
      <c r="C543" s="9">
        <f aca="true" t="shared" si="558" ref="C543:J543">C237</f>
        <v>100000000</v>
      </c>
      <c r="D543" s="9">
        <f t="shared" si="558"/>
        <v>0</v>
      </c>
      <c r="E543" s="9">
        <f t="shared" si="558"/>
        <v>0</v>
      </c>
      <c r="F543" s="9">
        <f t="shared" si="558"/>
        <v>0</v>
      </c>
      <c r="G543" s="9">
        <f t="shared" si="558"/>
        <v>8800000</v>
      </c>
      <c r="H543" s="9">
        <f t="shared" si="558"/>
        <v>0</v>
      </c>
      <c r="I543" s="9">
        <f t="shared" si="558"/>
        <v>0</v>
      </c>
      <c r="J543" s="9">
        <f t="shared" si="558"/>
        <v>10000000</v>
      </c>
      <c r="K543" s="9">
        <f>K237</f>
        <v>8800000</v>
      </c>
      <c r="L543" s="9">
        <f t="shared" si="541"/>
        <v>101200000</v>
      </c>
      <c r="M543" s="9">
        <f t="shared" si="554"/>
        <v>-11335909</v>
      </c>
      <c r="N543" s="9">
        <f t="shared" si="554"/>
        <v>89864091</v>
      </c>
      <c r="O543" s="9">
        <f>(L543-N543)</f>
        <v>11335909</v>
      </c>
      <c r="P543" s="9">
        <f t="shared" si="555"/>
        <v>-8311903</v>
      </c>
      <c r="Q543" s="9">
        <f t="shared" si="555"/>
        <v>89864091</v>
      </c>
      <c r="R543" s="9">
        <f>N543-Q543</f>
        <v>0</v>
      </c>
      <c r="S543" s="9">
        <f t="shared" si="556"/>
        <v>1803704</v>
      </c>
      <c r="T543" s="9">
        <f t="shared" si="556"/>
        <v>69738759</v>
      </c>
      <c r="U543" s="9">
        <f t="shared" si="556"/>
        <v>1803704</v>
      </c>
      <c r="V543" s="9">
        <f t="shared" si="556"/>
        <v>69738759</v>
      </c>
      <c r="W543" s="9">
        <f>T543-V543</f>
        <v>0</v>
      </c>
      <c r="X543" s="47">
        <f>L543-Q543</f>
        <v>11335909</v>
      </c>
    </row>
    <row r="544" spans="1:24" ht="24.75" customHeight="1">
      <c r="A544" s="46" t="s">
        <v>522</v>
      </c>
      <c r="B544" s="4" t="s">
        <v>74</v>
      </c>
      <c r="C544" s="9">
        <f aca="true" t="shared" si="559" ref="C544:J544">C238</f>
        <v>100000000</v>
      </c>
      <c r="D544" s="9">
        <f t="shared" si="559"/>
        <v>0</v>
      </c>
      <c r="E544" s="9">
        <f t="shared" si="559"/>
        <v>0</v>
      </c>
      <c r="F544" s="9">
        <f t="shared" si="559"/>
        <v>0</v>
      </c>
      <c r="G544" s="9">
        <f t="shared" si="559"/>
        <v>0</v>
      </c>
      <c r="H544" s="9">
        <f t="shared" si="559"/>
        <v>0</v>
      </c>
      <c r="I544" s="9">
        <f t="shared" si="559"/>
        <v>0</v>
      </c>
      <c r="J544" s="9">
        <f t="shared" si="559"/>
        <v>70000000</v>
      </c>
      <c r="K544" s="9">
        <f>K238</f>
        <v>10000000</v>
      </c>
      <c r="L544" s="9">
        <f t="shared" si="541"/>
        <v>160000000</v>
      </c>
      <c r="M544" s="9">
        <f t="shared" si="554"/>
        <v>-32882357</v>
      </c>
      <c r="N544" s="9">
        <f t="shared" si="554"/>
        <v>109117643</v>
      </c>
      <c r="O544" s="9">
        <f>(L544-N544)</f>
        <v>50882357</v>
      </c>
      <c r="P544" s="9">
        <f t="shared" si="555"/>
        <v>-7145000</v>
      </c>
      <c r="Q544" s="9">
        <f t="shared" si="555"/>
        <v>109117643</v>
      </c>
      <c r="R544" s="9">
        <f>N544-Q544</f>
        <v>0</v>
      </c>
      <c r="S544" s="9">
        <f t="shared" si="556"/>
        <v>75321973</v>
      </c>
      <c r="T544" s="9">
        <f t="shared" si="556"/>
        <v>102921172</v>
      </c>
      <c r="U544" s="9">
        <f t="shared" si="556"/>
        <v>31297270</v>
      </c>
      <c r="V544" s="9">
        <f t="shared" si="556"/>
        <v>54921172</v>
      </c>
      <c r="W544" s="9">
        <f>T544-V544</f>
        <v>48000000</v>
      </c>
      <c r="X544" s="47">
        <f>L544-Q544</f>
        <v>50882357</v>
      </c>
    </row>
    <row r="545" spans="1:24" ht="24.75" customHeight="1">
      <c r="A545" s="44" t="s">
        <v>523</v>
      </c>
      <c r="B545" s="2" t="s">
        <v>40</v>
      </c>
      <c r="C545" s="8">
        <f>C546+C547+C548+C549+C550+C551</f>
        <v>410000000</v>
      </c>
      <c r="D545" s="8">
        <f aca="true" t="shared" si="560" ref="D545:K545">D546+D547+D548+D549+D550+D551</f>
        <v>0</v>
      </c>
      <c r="E545" s="8">
        <f t="shared" si="560"/>
        <v>0</v>
      </c>
      <c r="F545" s="8">
        <f t="shared" si="560"/>
        <v>0</v>
      </c>
      <c r="G545" s="8">
        <f t="shared" si="560"/>
        <v>113611755</v>
      </c>
      <c r="H545" s="8">
        <f t="shared" si="560"/>
        <v>0</v>
      </c>
      <c r="I545" s="8">
        <f t="shared" si="560"/>
        <v>0</v>
      </c>
      <c r="J545" s="8">
        <f t="shared" si="560"/>
        <v>20000000</v>
      </c>
      <c r="K545" s="8">
        <f t="shared" si="560"/>
        <v>154996409</v>
      </c>
      <c r="L545" s="8">
        <f t="shared" si="541"/>
        <v>275003591</v>
      </c>
      <c r="M545" s="8">
        <f aca="true" t="shared" si="561" ref="M545:X545">M546+M547+M548+M549+M550+M551</f>
        <v>-7124001</v>
      </c>
      <c r="N545" s="8">
        <f t="shared" si="561"/>
        <v>253234790</v>
      </c>
      <c r="O545" s="8">
        <f t="shared" si="561"/>
        <v>21768801</v>
      </c>
      <c r="P545" s="8">
        <f t="shared" si="561"/>
        <v>-4552017</v>
      </c>
      <c r="Q545" s="8">
        <f t="shared" si="561"/>
        <v>253234790</v>
      </c>
      <c r="R545" s="8">
        <f t="shared" si="561"/>
        <v>0</v>
      </c>
      <c r="S545" s="8">
        <f t="shared" si="561"/>
        <v>23101377</v>
      </c>
      <c r="T545" s="8">
        <f t="shared" si="561"/>
        <v>176094637</v>
      </c>
      <c r="U545" s="8">
        <f t="shared" si="561"/>
        <v>21434435</v>
      </c>
      <c r="V545" s="8">
        <f t="shared" si="561"/>
        <v>172283475</v>
      </c>
      <c r="W545" s="8">
        <f t="shared" si="561"/>
        <v>3811162</v>
      </c>
      <c r="X545" s="45">
        <f t="shared" si="561"/>
        <v>21768801</v>
      </c>
    </row>
    <row r="546" spans="1:24" ht="24.75" customHeight="1">
      <c r="A546" s="46" t="s">
        <v>524</v>
      </c>
      <c r="B546" s="4" t="s">
        <v>75</v>
      </c>
      <c r="C546" s="9">
        <f aca="true" t="shared" si="562" ref="C546:J546">C240</f>
        <v>25000000</v>
      </c>
      <c r="D546" s="9">
        <f t="shared" si="562"/>
        <v>0</v>
      </c>
      <c r="E546" s="9">
        <f t="shared" si="562"/>
        <v>0</v>
      </c>
      <c r="F546" s="9">
        <f t="shared" si="562"/>
        <v>0</v>
      </c>
      <c r="G546" s="9">
        <f t="shared" si="562"/>
        <v>14842517</v>
      </c>
      <c r="H546" s="9">
        <f t="shared" si="562"/>
        <v>0</v>
      </c>
      <c r="I546" s="9">
        <f t="shared" si="562"/>
        <v>0</v>
      </c>
      <c r="J546" s="9">
        <f t="shared" si="562"/>
        <v>0</v>
      </c>
      <c r="K546" s="9">
        <f aca="true" t="shared" si="563" ref="K546:K551">K240</f>
        <v>14842517</v>
      </c>
      <c r="L546" s="9">
        <f aca="true" t="shared" si="564" ref="L546:L551">(C546+H546-I546+J546-K546)</f>
        <v>10157483</v>
      </c>
      <c r="M546" s="9">
        <f aca="true" t="shared" si="565" ref="M546:N551">M240</f>
        <v>0</v>
      </c>
      <c r="N546" s="9">
        <f t="shared" si="565"/>
        <v>10157483</v>
      </c>
      <c r="O546" s="9">
        <f aca="true" t="shared" si="566" ref="O546:O551">(L546-N546)</f>
        <v>0</v>
      </c>
      <c r="P546" s="9">
        <f aca="true" t="shared" si="567" ref="P546:Q551">P240</f>
        <v>0</v>
      </c>
      <c r="Q546" s="9">
        <f t="shared" si="567"/>
        <v>10157483</v>
      </c>
      <c r="R546" s="9">
        <f aca="true" t="shared" si="568" ref="R546:R551">N546-Q546</f>
        <v>0</v>
      </c>
      <c r="S546" s="9">
        <f aca="true" t="shared" si="569" ref="S546:V551">S240</f>
        <v>0</v>
      </c>
      <c r="T546" s="9">
        <f t="shared" si="569"/>
        <v>535600</v>
      </c>
      <c r="U546" s="9">
        <f t="shared" si="569"/>
        <v>0</v>
      </c>
      <c r="V546" s="9">
        <f t="shared" si="569"/>
        <v>535600</v>
      </c>
      <c r="W546" s="9">
        <f aca="true" t="shared" si="570" ref="W546:W551">T546-V546</f>
        <v>0</v>
      </c>
      <c r="X546" s="47">
        <f aca="true" t="shared" si="571" ref="X546:X551">L546-Q546</f>
        <v>0</v>
      </c>
    </row>
    <row r="547" spans="1:24" ht="24.75" customHeight="1">
      <c r="A547" s="46" t="s">
        <v>525</v>
      </c>
      <c r="B547" s="4" t="s">
        <v>58</v>
      </c>
      <c r="C547" s="9">
        <f aca="true" t="shared" si="572" ref="C547:J547">C241</f>
        <v>40000000</v>
      </c>
      <c r="D547" s="9">
        <f t="shared" si="572"/>
        <v>0</v>
      </c>
      <c r="E547" s="9">
        <f t="shared" si="572"/>
        <v>0</v>
      </c>
      <c r="F547" s="9">
        <f t="shared" si="572"/>
        <v>0</v>
      </c>
      <c r="G547" s="9">
        <f t="shared" si="572"/>
        <v>14365360</v>
      </c>
      <c r="H547" s="9">
        <f t="shared" si="572"/>
        <v>0</v>
      </c>
      <c r="I547" s="9">
        <f t="shared" si="572"/>
        <v>0</v>
      </c>
      <c r="J547" s="9">
        <f t="shared" si="572"/>
        <v>0</v>
      </c>
      <c r="K547" s="9">
        <f t="shared" si="563"/>
        <v>14365360</v>
      </c>
      <c r="L547" s="9">
        <f t="shared" si="564"/>
        <v>25634640</v>
      </c>
      <c r="M547" s="9">
        <f t="shared" si="565"/>
        <v>0</v>
      </c>
      <c r="N547" s="9">
        <f t="shared" si="565"/>
        <v>25634640</v>
      </c>
      <c r="O547" s="9">
        <f t="shared" si="566"/>
        <v>0</v>
      </c>
      <c r="P547" s="9">
        <f t="shared" si="567"/>
        <v>1321984</v>
      </c>
      <c r="Q547" s="9">
        <f t="shared" si="567"/>
        <v>25634640</v>
      </c>
      <c r="R547" s="9">
        <f t="shared" si="568"/>
        <v>0</v>
      </c>
      <c r="S547" s="9">
        <f t="shared" si="569"/>
        <v>3785764</v>
      </c>
      <c r="T547" s="9">
        <f t="shared" si="569"/>
        <v>25634640</v>
      </c>
      <c r="U547" s="9">
        <f t="shared" si="569"/>
        <v>4272442</v>
      </c>
      <c r="V547" s="9">
        <f t="shared" si="569"/>
        <v>23985098</v>
      </c>
      <c r="W547" s="9">
        <f t="shared" si="570"/>
        <v>1649542</v>
      </c>
      <c r="X547" s="47">
        <f t="shared" si="571"/>
        <v>0</v>
      </c>
    </row>
    <row r="548" spans="1:24" ht="24.75" customHeight="1">
      <c r="A548" s="46" t="s">
        <v>526</v>
      </c>
      <c r="B548" s="4" t="s">
        <v>41</v>
      </c>
      <c r="C548" s="9">
        <f aca="true" t="shared" si="573" ref="C548:J548">C242</f>
        <v>130000000</v>
      </c>
      <c r="D548" s="9">
        <f t="shared" si="573"/>
        <v>0</v>
      </c>
      <c r="E548" s="9">
        <f t="shared" si="573"/>
        <v>0</v>
      </c>
      <c r="F548" s="9">
        <f t="shared" si="573"/>
        <v>0</v>
      </c>
      <c r="G548" s="9">
        <f t="shared" si="573"/>
        <v>14128532</v>
      </c>
      <c r="H548" s="9">
        <f t="shared" si="573"/>
        <v>0</v>
      </c>
      <c r="I548" s="9">
        <f t="shared" si="573"/>
        <v>0</v>
      </c>
      <c r="J548" s="9">
        <f t="shared" si="573"/>
        <v>20000000</v>
      </c>
      <c r="K548" s="9">
        <f t="shared" si="563"/>
        <v>14128532</v>
      </c>
      <c r="L548" s="9">
        <f t="shared" si="564"/>
        <v>135871468</v>
      </c>
      <c r="M548" s="9">
        <f t="shared" si="565"/>
        <v>2581499</v>
      </c>
      <c r="N548" s="9">
        <f t="shared" si="565"/>
        <v>135708167</v>
      </c>
      <c r="O548" s="9">
        <f t="shared" si="566"/>
        <v>163301</v>
      </c>
      <c r="P548" s="9">
        <f t="shared" si="567"/>
        <v>2631499</v>
      </c>
      <c r="Q548" s="9">
        <f t="shared" si="567"/>
        <v>135708167</v>
      </c>
      <c r="R548" s="9">
        <f t="shared" si="568"/>
        <v>0</v>
      </c>
      <c r="S548" s="9">
        <f t="shared" si="569"/>
        <v>11425813</v>
      </c>
      <c r="T548" s="9">
        <f t="shared" si="569"/>
        <v>124056127</v>
      </c>
      <c r="U548" s="9">
        <f t="shared" si="569"/>
        <v>10909193</v>
      </c>
      <c r="V548" s="9">
        <f t="shared" si="569"/>
        <v>123531507</v>
      </c>
      <c r="W548" s="9">
        <f t="shared" si="570"/>
        <v>524620</v>
      </c>
      <c r="X548" s="47">
        <f t="shared" si="571"/>
        <v>163301</v>
      </c>
    </row>
    <row r="549" spans="1:24" ht="24.75" customHeight="1">
      <c r="A549" s="46" t="s">
        <v>527</v>
      </c>
      <c r="B549" s="4" t="s">
        <v>73</v>
      </c>
      <c r="C549" s="9">
        <f aca="true" t="shared" si="574" ref="C549:J549">C243</f>
        <v>80000000</v>
      </c>
      <c r="D549" s="9">
        <f t="shared" si="574"/>
        <v>0</v>
      </c>
      <c r="E549" s="9">
        <f t="shared" si="574"/>
        <v>0</v>
      </c>
      <c r="F549" s="9">
        <f t="shared" si="574"/>
        <v>0</v>
      </c>
      <c r="G549" s="9">
        <f t="shared" si="574"/>
        <v>41660000</v>
      </c>
      <c r="H549" s="9">
        <f t="shared" si="574"/>
        <v>0</v>
      </c>
      <c r="I549" s="9">
        <f t="shared" si="574"/>
        <v>0</v>
      </c>
      <c r="J549" s="9">
        <f t="shared" si="574"/>
        <v>0</v>
      </c>
      <c r="K549" s="9">
        <f t="shared" si="563"/>
        <v>41660000</v>
      </c>
      <c r="L549" s="9">
        <f t="shared" si="564"/>
        <v>38340000</v>
      </c>
      <c r="M549" s="9">
        <f t="shared" si="565"/>
        <v>-7825000</v>
      </c>
      <c r="N549" s="9">
        <f t="shared" si="565"/>
        <v>31715000</v>
      </c>
      <c r="O549" s="9">
        <f t="shared" si="566"/>
        <v>6625000</v>
      </c>
      <c r="P549" s="9">
        <f t="shared" si="567"/>
        <v>-6625000</v>
      </c>
      <c r="Q549" s="9">
        <f t="shared" si="567"/>
        <v>31715000</v>
      </c>
      <c r="R549" s="9">
        <f t="shared" si="568"/>
        <v>0</v>
      </c>
      <c r="S549" s="9">
        <f t="shared" si="569"/>
        <v>7889800</v>
      </c>
      <c r="T549" s="9">
        <f t="shared" si="569"/>
        <v>20577800</v>
      </c>
      <c r="U549" s="9">
        <f t="shared" si="569"/>
        <v>6252800</v>
      </c>
      <c r="V549" s="9">
        <f t="shared" si="569"/>
        <v>18940800</v>
      </c>
      <c r="W549" s="9">
        <f t="shared" si="570"/>
        <v>1637000</v>
      </c>
      <c r="X549" s="47">
        <f t="shared" si="571"/>
        <v>6625000</v>
      </c>
    </row>
    <row r="550" spans="1:24" ht="24.75" customHeight="1">
      <c r="A550" s="46" t="s">
        <v>528</v>
      </c>
      <c r="B550" s="4" t="s">
        <v>76</v>
      </c>
      <c r="C550" s="9">
        <f aca="true" t="shared" si="575" ref="C550:J550">C244</f>
        <v>85000000</v>
      </c>
      <c r="D550" s="9">
        <f t="shared" si="575"/>
        <v>0</v>
      </c>
      <c r="E550" s="9">
        <f t="shared" si="575"/>
        <v>0</v>
      </c>
      <c r="F550" s="9">
        <f t="shared" si="575"/>
        <v>0</v>
      </c>
      <c r="G550" s="9">
        <f t="shared" si="575"/>
        <v>0</v>
      </c>
      <c r="H550" s="9">
        <f t="shared" si="575"/>
        <v>0</v>
      </c>
      <c r="I550" s="9">
        <f t="shared" si="575"/>
        <v>0</v>
      </c>
      <c r="J550" s="9">
        <f t="shared" si="575"/>
        <v>0</v>
      </c>
      <c r="K550" s="9">
        <f t="shared" si="563"/>
        <v>20000000</v>
      </c>
      <c r="L550" s="9">
        <f t="shared" si="564"/>
        <v>65000000</v>
      </c>
      <c r="M550" s="9">
        <f t="shared" si="565"/>
        <v>-1880500</v>
      </c>
      <c r="N550" s="9">
        <f t="shared" si="565"/>
        <v>50019500</v>
      </c>
      <c r="O550" s="9">
        <f t="shared" si="566"/>
        <v>14980500</v>
      </c>
      <c r="P550" s="9">
        <f t="shared" si="567"/>
        <v>-1880500</v>
      </c>
      <c r="Q550" s="9">
        <f t="shared" si="567"/>
        <v>50019500</v>
      </c>
      <c r="R550" s="9">
        <f t="shared" si="568"/>
        <v>0</v>
      </c>
      <c r="S550" s="9">
        <f t="shared" si="569"/>
        <v>0</v>
      </c>
      <c r="T550" s="9">
        <f t="shared" si="569"/>
        <v>5290470</v>
      </c>
      <c r="U550" s="9">
        <f t="shared" si="569"/>
        <v>0</v>
      </c>
      <c r="V550" s="9">
        <f t="shared" si="569"/>
        <v>5290470</v>
      </c>
      <c r="W550" s="9">
        <f t="shared" si="570"/>
        <v>0</v>
      </c>
      <c r="X550" s="47">
        <f t="shared" si="571"/>
        <v>14980500</v>
      </c>
    </row>
    <row r="551" spans="1:24" ht="24.75" customHeight="1">
      <c r="A551" s="46" t="s">
        <v>529</v>
      </c>
      <c r="B551" s="4" t="s">
        <v>42</v>
      </c>
      <c r="C551" s="9">
        <f aca="true" t="shared" si="576" ref="C551:J551">C245</f>
        <v>50000000</v>
      </c>
      <c r="D551" s="9">
        <f t="shared" si="576"/>
        <v>0</v>
      </c>
      <c r="E551" s="9">
        <f t="shared" si="576"/>
        <v>0</v>
      </c>
      <c r="F551" s="9">
        <f t="shared" si="576"/>
        <v>0</v>
      </c>
      <c r="G551" s="9">
        <f t="shared" si="576"/>
        <v>28615346</v>
      </c>
      <c r="H551" s="9">
        <f t="shared" si="576"/>
        <v>0</v>
      </c>
      <c r="I551" s="9">
        <f t="shared" si="576"/>
        <v>0</v>
      </c>
      <c r="J551" s="9">
        <f t="shared" si="576"/>
        <v>0</v>
      </c>
      <c r="K551" s="9">
        <f t="shared" si="563"/>
        <v>50000000</v>
      </c>
      <c r="L551" s="9">
        <f t="shared" si="564"/>
        <v>0</v>
      </c>
      <c r="M551" s="9">
        <f t="shared" si="565"/>
        <v>0</v>
      </c>
      <c r="N551" s="9">
        <f t="shared" si="565"/>
        <v>0</v>
      </c>
      <c r="O551" s="9">
        <f t="shared" si="566"/>
        <v>0</v>
      </c>
      <c r="P551" s="9">
        <f t="shared" si="567"/>
        <v>0</v>
      </c>
      <c r="Q551" s="9">
        <f t="shared" si="567"/>
        <v>0</v>
      </c>
      <c r="R551" s="9">
        <f t="shared" si="568"/>
        <v>0</v>
      </c>
      <c r="S551" s="9">
        <f t="shared" si="569"/>
        <v>0</v>
      </c>
      <c r="T551" s="9">
        <f t="shared" si="569"/>
        <v>0</v>
      </c>
      <c r="U551" s="9">
        <f t="shared" si="569"/>
        <v>0</v>
      </c>
      <c r="V551" s="9">
        <f t="shared" si="569"/>
        <v>0</v>
      </c>
      <c r="W551" s="9">
        <f t="shared" si="570"/>
        <v>0</v>
      </c>
      <c r="X551" s="47">
        <f t="shared" si="571"/>
        <v>0</v>
      </c>
    </row>
    <row r="552" spans="1:24" ht="24.75" customHeight="1">
      <c r="A552" s="44" t="s">
        <v>530</v>
      </c>
      <c r="B552" s="2" t="s">
        <v>460</v>
      </c>
      <c r="C552" s="8">
        <f>SUM(C553+C554+C555)</f>
        <v>110000000</v>
      </c>
      <c r="D552" s="8">
        <f aca="true" t="shared" si="577" ref="D552:K552">SUM(D553+D554+D555)</f>
        <v>0</v>
      </c>
      <c r="E552" s="8">
        <f t="shared" si="577"/>
        <v>0</v>
      </c>
      <c r="F552" s="8">
        <f t="shared" si="577"/>
        <v>0</v>
      </c>
      <c r="G552" s="8">
        <f t="shared" si="577"/>
        <v>0</v>
      </c>
      <c r="H552" s="8">
        <f t="shared" si="577"/>
        <v>0</v>
      </c>
      <c r="I552" s="8">
        <f t="shared" si="577"/>
        <v>0</v>
      </c>
      <c r="J552" s="8">
        <f t="shared" si="577"/>
        <v>0</v>
      </c>
      <c r="K552" s="8">
        <f t="shared" si="577"/>
        <v>0</v>
      </c>
      <c r="L552" s="8">
        <f aca="true" t="shared" si="578" ref="L552:L566">(C552+H552-I552+J552-K552)</f>
        <v>110000000</v>
      </c>
      <c r="M552" s="8">
        <f aca="true" t="shared" si="579" ref="M552:X552">SUM(M553+M554+M555)</f>
        <v>-41693655</v>
      </c>
      <c r="N552" s="8">
        <f t="shared" si="579"/>
        <v>68306345</v>
      </c>
      <c r="O552" s="8">
        <f t="shared" si="579"/>
        <v>41693655</v>
      </c>
      <c r="P552" s="8">
        <f t="shared" si="579"/>
        <v>-4555334</v>
      </c>
      <c r="Q552" s="8">
        <f t="shared" si="579"/>
        <v>68306345</v>
      </c>
      <c r="R552" s="8">
        <f t="shared" si="579"/>
        <v>0</v>
      </c>
      <c r="S552" s="8">
        <f t="shared" si="579"/>
        <v>5386862</v>
      </c>
      <c r="T552" s="8">
        <f t="shared" si="579"/>
        <v>68306345</v>
      </c>
      <c r="U552" s="8">
        <f t="shared" si="579"/>
        <v>5386862</v>
      </c>
      <c r="V552" s="8">
        <f t="shared" si="579"/>
        <v>68306345</v>
      </c>
      <c r="W552" s="8">
        <f t="shared" si="579"/>
        <v>0</v>
      </c>
      <c r="X552" s="45">
        <f t="shared" si="579"/>
        <v>41693655</v>
      </c>
    </row>
    <row r="553" spans="1:24" ht="24.75" customHeight="1">
      <c r="A553" s="46" t="s">
        <v>531</v>
      </c>
      <c r="B553" s="4" t="s">
        <v>152</v>
      </c>
      <c r="C553" s="9">
        <f aca="true" t="shared" si="580" ref="C553:J553">C247</f>
        <v>40000000</v>
      </c>
      <c r="D553" s="9">
        <f t="shared" si="580"/>
        <v>0</v>
      </c>
      <c r="E553" s="9">
        <f t="shared" si="580"/>
        <v>0</v>
      </c>
      <c r="F553" s="9">
        <f t="shared" si="580"/>
        <v>0</v>
      </c>
      <c r="G553" s="9">
        <f t="shared" si="580"/>
        <v>0</v>
      </c>
      <c r="H553" s="9">
        <f t="shared" si="580"/>
        <v>0</v>
      </c>
      <c r="I553" s="9">
        <f t="shared" si="580"/>
        <v>0</v>
      </c>
      <c r="J553" s="9">
        <f t="shared" si="580"/>
        <v>0</v>
      </c>
      <c r="K553" s="9">
        <f>K247</f>
        <v>0</v>
      </c>
      <c r="L553" s="9">
        <f t="shared" si="578"/>
        <v>40000000</v>
      </c>
      <c r="M553" s="9">
        <f aca="true" t="shared" si="581" ref="M553:N555">M247</f>
        <v>-11830720</v>
      </c>
      <c r="N553" s="9">
        <f t="shared" si="581"/>
        <v>28169280</v>
      </c>
      <c r="O553" s="9">
        <f>(L553-N553)</f>
        <v>11830720</v>
      </c>
      <c r="P553" s="9">
        <f aca="true" t="shared" si="582" ref="P553:Q555">P247</f>
        <v>2181710</v>
      </c>
      <c r="Q553" s="9">
        <f t="shared" si="582"/>
        <v>28169280</v>
      </c>
      <c r="R553" s="9">
        <f>N553-Q553</f>
        <v>0</v>
      </c>
      <c r="S553" s="9">
        <f aca="true" t="shared" si="583" ref="S553:V555">S247</f>
        <v>2181710</v>
      </c>
      <c r="T553" s="9">
        <f t="shared" si="583"/>
        <v>28169280</v>
      </c>
      <c r="U553" s="9">
        <f t="shared" si="583"/>
        <v>2181710</v>
      </c>
      <c r="V553" s="9">
        <f t="shared" si="583"/>
        <v>28169280</v>
      </c>
      <c r="W553" s="9">
        <f>T553-V553</f>
        <v>0</v>
      </c>
      <c r="X553" s="47">
        <f>L553-Q553</f>
        <v>11830720</v>
      </c>
    </row>
    <row r="554" spans="1:24" ht="24.75" customHeight="1">
      <c r="A554" s="46" t="s">
        <v>532</v>
      </c>
      <c r="B554" s="4" t="s">
        <v>154</v>
      </c>
      <c r="C554" s="9">
        <f aca="true" t="shared" si="584" ref="C554:J554">C248</f>
        <v>50000000</v>
      </c>
      <c r="D554" s="9">
        <f t="shared" si="584"/>
        <v>0</v>
      </c>
      <c r="E554" s="9">
        <f t="shared" si="584"/>
        <v>0</v>
      </c>
      <c r="F554" s="9">
        <f t="shared" si="584"/>
        <v>0</v>
      </c>
      <c r="G554" s="9">
        <f t="shared" si="584"/>
        <v>0</v>
      </c>
      <c r="H554" s="9">
        <f t="shared" si="584"/>
        <v>0</v>
      </c>
      <c r="I554" s="9">
        <f t="shared" si="584"/>
        <v>0</v>
      </c>
      <c r="J554" s="9">
        <f t="shared" si="584"/>
        <v>0</v>
      </c>
      <c r="K554" s="9">
        <f>K248</f>
        <v>0</v>
      </c>
      <c r="L554" s="9">
        <f t="shared" si="578"/>
        <v>50000000</v>
      </c>
      <c r="M554" s="9">
        <f t="shared" si="581"/>
        <v>-14239525</v>
      </c>
      <c r="N554" s="9">
        <f t="shared" si="581"/>
        <v>35760475</v>
      </c>
      <c r="O554" s="9">
        <f>(L554-N554)</f>
        <v>14239525</v>
      </c>
      <c r="P554" s="9">
        <f t="shared" si="582"/>
        <v>-7139444</v>
      </c>
      <c r="Q554" s="9">
        <f t="shared" si="582"/>
        <v>35760475</v>
      </c>
      <c r="R554" s="9">
        <f>N554-Q554</f>
        <v>0</v>
      </c>
      <c r="S554" s="9">
        <f t="shared" si="583"/>
        <v>2802752</v>
      </c>
      <c r="T554" s="9">
        <f t="shared" si="583"/>
        <v>35760475</v>
      </c>
      <c r="U554" s="9">
        <f t="shared" si="583"/>
        <v>2802752</v>
      </c>
      <c r="V554" s="9">
        <f t="shared" si="583"/>
        <v>35760475</v>
      </c>
      <c r="W554" s="9">
        <f>T554-V554</f>
        <v>0</v>
      </c>
      <c r="X554" s="47">
        <f>L554-Q554</f>
        <v>14239525</v>
      </c>
    </row>
    <row r="555" spans="1:24" ht="24.75" customHeight="1">
      <c r="A555" s="46" t="s">
        <v>533</v>
      </c>
      <c r="B555" s="4" t="s">
        <v>156</v>
      </c>
      <c r="C555" s="9">
        <f aca="true" t="shared" si="585" ref="C555:J555">C249</f>
        <v>20000000</v>
      </c>
      <c r="D555" s="9">
        <f t="shared" si="585"/>
        <v>0</v>
      </c>
      <c r="E555" s="9">
        <f t="shared" si="585"/>
        <v>0</v>
      </c>
      <c r="F555" s="9">
        <f t="shared" si="585"/>
        <v>0</v>
      </c>
      <c r="G555" s="9">
        <f t="shared" si="585"/>
        <v>0</v>
      </c>
      <c r="H555" s="9">
        <f t="shared" si="585"/>
        <v>0</v>
      </c>
      <c r="I555" s="9">
        <f t="shared" si="585"/>
        <v>0</v>
      </c>
      <c r="J555" s="9">
        <f t="shared" si="585"/>
        <v>0</v>
      </c>
      <c r="K555" s="9">
        <f>K249</f>
        <v>0</v>
      </c>
      <c r="L555" s="9">
        <f t="shared" si="578"/>
        <v>20000000</v>
      </c>
      <c r="M555" s="9">
        <f t="shared" si="581"/>
        <v>-15623410</v>
      </c>
      <c r="N555" s="9">
        <f t="shared" si="581"/>
        <v>4376590</v>
      </c>
      <c r="O555" s="9">
        <f>(L555-N555)</f>
        <v>15623410</v>
      </c>
      <c r="P555" s="9">
        <f t="shared" si="582"/>
        <v>402400</v>
      </c>
      <c r="Q555" s="9">
        <f t="shared" si="582"/>
        <v>4376590</v>
      </c>
      <c r="R555" s="9">
        <f>N555-Q555</f>
        <v>0</v>
      </c>
      <c r="S555" s="9">
        <f t="shared" si="583"/>
        <v>402400</v>
      </c>
      <c r="T555" s="9">
        <f t="shared" si="583"/>
        <v>4376590</v>
      </c>
      <c r="U555" s="9">
        <f t="shared" si="583"/>
        <v>402400</v>
      </c>
      <c r="V555" s="9">
        <f t="shared" si="583"/>
        <v>4376590</v>
      </c>
      <c r="W555" s="9">
        <f>T555-V555</f>
        <v>0</v>
      </c>
      <c r="X555" s="47">
        <f>L555-Q555</f>
        <v>15623410</v>
      </c>
    </row>
    <row r="556" spans="1:24" ht="24.75" customHeight="1">
      <c r="A556" s="44" t="s">
        <v>534</v>
      </c>
      <c r="B556" s="2" t="s">
        <v>462</v>
      </c>
      <c r="C556" s="8">
        <f>C557</f>
        <v>1000</v>
      </c>
      <c r="D556" s="8">
        <f aca="true" t="shared" si="586" ref="D556:K556">D557</f>
        <v>0</v>
      </c>
      <c r="E556" s="8">
        <f t="shared" si="586"/>
        <v>0</v>
      </c>
      <c r="F556" s="8">
        <f t="shared" si="586"/>
        <v>0</v>
      </c>
      <c r="G556" s="8">
        <f t="shared" si="586"/>
        <v>1000</v>
      </c>
      <c r="H556" s="8">
        <f t="shared" si="586"/>
        <v>0</v>
      </c>
      <c r="I556" s="8">
        <f t="shared" si="586"/>
        <v>0</v>
      </c>
      <c r="J556" s="8">
        <f t="shared" si="586"/>
        <v>0</v>
      </c>
      <c r="K556" s="8">
        <f t="shared" si="586"/>
        <v>1000</v>
      </c>
      <c r="L556" s="8">
        <f t="shared" si="578"/>
        <v>0</v>
      </c>
      <c r="M556" s="8">
        <f aca="true" t="shared" si="587" ref="M556:X556">M557</f>
        <v>0</v>
      </c>
      <c r="N556" s="8">
        <f t="shared" si="587"/>
        <v>0</v>
      </c>
      <c r="O556" s="8">
        <f t="shared" si="587"/>
        <v>0</v>
      </c>
      <c r="P556" s="8">
        <f t="shared" si="587"/>
        <v>0</v>
      </c>
      <c r="Q556" s="8">
        <f t="shared" si="587"/>
        <v>0</v>
      </c>
      <c r="R556" s="8">
        <f t="shared" si="587"/>
        <v>0</v>
      </c>
      <c r="S556" s="8">
        <f t="shared" si="587"/>
        <v>0</v>
      </c>
      <c r="T556" s="8">
        <f t="shared" si="587"/>
        <v>0</v>
      </c>
      <c r="U556" s="8">
        <f t="shared" si="587"/>
        <v>0</v>
      </c>
      <c r="V556" s="8">
        <f t="shared" si="587"/>
        <v>0</v>
      </c>
      <c r="W556" s="8">
        <f t="shared" si="587"/>
        <v>0</v>
      </c>
      <c r="X556" s="45">
        <f t="shared" si="587"/>
        <v>0</v>
      </c>
    </row>
    <row r="557" spans="1:24" ht="24.75" customHeight="1">
      <c r="A557" s="46" t="s">
        <v>535</v>
      </c>
      <c r="B557" s="4" t="s">
        <v>61</v>
      </c>
      <c r="C557" s="9">
        <f aca="true" t="shared" si="588" ref="C557:K557">C251</f>
        <v>1000</v>
      </c>
      <c r="D557" s="9">
        <f t="shared" si="588"/>
        <v>0</v>
      </c>
      <c r="E557" s="9">
        <f t="shared" si="588"/>
        <v>0</v>
      </c>
      <c r="F557" s="9">
        <f t="shared" si="588"/>
        <v>0</v>
      </c>
      <c r="G557" s="9">
        <f t="shared" si="588"/>
        <v>1000</v>
      </c>
      <c r="H557" s="9">
        <f t="shared" si="588"/>
        <v>0</v>
      </c>
      <c r="I557" s="9">
        <f t="shared" si="588"/>
        <v>0</v>
      </c>
      <c r="J557" s="9">
        <f t="shared" si="588"/>
        <v>0</v>
      </c>
      <c r="K557" s="9">
        <f t="shared" si="588"/>
        <v>1000</v>
      </c>
      <c r="L557" s="9">
        <f t="shared" si="578"/>
        <v>0</v>
      </c>
      <c r="M557" s="9">
        <f>M251</f>
        <v>0</v>
      </c>
      <c r="N557" s="9">
        <f>N251</f>
        <v>0</v>
      </c>
      <c r="O557" s="9">
        <f>(L557-N557)</f>
        <v>0</v>
      </c>
      <c r="P557" s="9">
        <f>P251</f>
        <v>0</v>
      </c>
      <c r="Q557" s="9">
        <f>Q251</f>
        <v>0</v>
      </c>
      <c r="R557" s="9">
        <f>N557-Q557</f>
        <v>0</v>
      </c>
      <c r="S557" s="9">
        <f>S251</f>
        <v>0</v>
      </c>
      <c r="T557" s="9">
        <f>T251</f>
        <v>0</v>
      </c>
      <c r="U557" s="9">
        <f>U251</f>
        <v>0</v>
      </c>
      <c r="V557" s="9">
        <f>V251</f>
        <v>0</v>
      </c>
      <c r="W557" s="9">
        <f>T557-V557</f>
        <v>0</v>
      </c>
      <c r="X557" s="47">
        <f>L557-Q557</f>
        <v>0</v>
      </c>
    </row>
    <row r="558" spans="1:24" ht="24.75" customHeight="1">
      <c r="A558" s="44" t="s">
        <v>536</v>
      </c>
      <c r="B558" s="2" t="s">
        <v>159</v>
      </c>
      <c r="C558" s="8">
        <f>C559+C560+C561</f>
        <v>20000000</v>
      </c>
      <c r="D558" s="8">
        <f aca="true" t="shared" si="589" ref="D558:K558">D559+D560+D561</f>
        <v>0</v>
      </c>
      <c r="E558" s="8">
        <f t="shared" si="589"/>
        <v>0</v>
      </c>
      <c r="F558" s="8">
        <f t="shared" si="589"/>
        <v>0</v>
      </c>
      <c r="G558" s="8">
        <f t="shared" si="589"/>
        <v>8968200</v>
      </c>
      <c r="H558" s="8">
        <f t="shared" si="589"/>
        <v>0</v>
      </c>
      <c r="I558" s="8">
        <f t="shared" si="589"/>
        <v>0</v>
      </c>
      <c r="J558" s="8">
        <f t="shared" si="589"/>
        <v>5000000</v>
      </c>
      <c r="K558" s="8">
        <f t="shared" si="589"/>
        <v>16020995</v>
      </c>
      <c r="L558" s="8">
        <f t="shared" si="578"/>
        <v>8979005</v>
      </c>
      <c r="M558" s="8">
        <f aca="true" t="shared" si="590" ref="M558:X558">M559+M560+M561</f>
        <v>0</v>
      </c>
      <c r="N558" s="8">
        <f t="shared" si="590"/>
        <v>8979005</v>
      </c>
      <c r="O558" s="8">
        <f t="shared" si="590"/>
        <v>0</v>
      </c>
      <c r="P558" s="8">
        <f t="shared" si="590"/>
        <v>0</v>
      </c>
      <c r="Q558" s="8">
        <f t="shared" si="590"/>
        <v>8979005</v>
      </c>
      <c r="R558" s="8">
        <f t="shared" si="590"/>
        <v>0</v>
      </c>
      <c r="S558" s="8">
        <f t="shared" si="590"/>
        <v>0</v>
      </c>
      <c r="T558" s="8">
        <f t="shared" si="590"/>
        <v>8979005</v>
      </c>
      <c r="U558" s="8">
        <f t="shared" si="590"/>
        <v>0</v>
      </c>
      <c r="V558" s="8">
        <f t="shared" si="590"/>
        <v>8979005</v>
      </c>
      <c r="W558" s="8">
        <f t="shared" si="590"/>
        <v>0</v>
      </c>
      <c r="X558" s="45">
        <f t="shared" si="590"/>
        <v>0</v>
      </c>
    </row>
    <row r="559" spans="1:24" ht="24.75" customHeight="1">
      <c r="A559" s="46" t="s">
        <v>537</v>
      </c>
      <c r="B559" s="4" t="s">
        <v>161</v>
      </c>
      <c r="C559" s="9">
        <f aca="true" t="shared" si="591" ref="C559:J559">C253</f>
        <v>15000000</v>
      </c>
      <c r="D559" s="9">
        <f t="shared" si="591"/>
        <v>0</v>
      </c>
      <c r="E559" s="9">
        <f t="shared" si="591"/>
        <v>0</v>
      </c>
      <c r="F559" s="9">
        <f t="shared" si="591"/>
        <v>0</v>
      </c>
      <c r="G559" s="9">
        <f t="shared" si="591"/>
        <v>0</v>
      </c>
      <c r="H559" s="9">
        <f t="shared" si="591"/>
        <v>0</v>
      </c>
      <c r="I559" s="9">
        <f t="shared" si="591"/>
        <v>0</v>
      </c>
      <c r="J559" s="9">
        <f t="shared" si="591"/>
        <v>0</v>
      </c>
      <c r="K559" s="9">
        <f>K253</f>
        <v>7052795</v>
      </c>
      <c r="L559" s="9">
        <f t="shared" si="578"/>
        <v>7947205</v>
      </c>
      <c r="M559" s="9">
        <f aca="true" t="shared" si="592" ref="M559:N561">M253</f>
        <v>0</v>
      </c>
      <c r="N559" s="9">
        <f t="shared" si="592"/>
        <v>7947205</v>
      </c>
      <c r="O559" s="9">
        <f>(L559-N559)</f>
        <v>0</v>
      </c>
      <c r="P559" s="9">
        <f aca="true" t="shared" si="593" ref="P559:Q561">P253</f>
        <v>0</v>
      </c>
      <c r="Q559" s="9">
        <f t="shared" si="593"/>
        <v>7947205</v>
      </c>
      <c r="R559" s="9">
        <f>N559-Q559</f>
        <v>0</v>
      </c>
      <c r="S559" s="9">
        <f aca="true" t="shared" si="594" ref="S559:V561">S253</f>
        <v>0</v>
      </c>
      <c r="T559" s="9">
        <f t="shared" si="594"/>
        <v>7947205</v>
      </c>
      <c r="U559" s="9">
        <f t="shared" si="594"/>
        <v>0</v>
      </c>
      <c r="V559" s="9">
        <f t="shared" si="594"/>
        <v>7947205</v>
      </c>
      <c r="W559" s="9">
        <f>T559-V559</f>
        <v>0</v>
      </c>
      <c r="X559" s="47">
        <f>L559-Q559</f>
        <v>0</v>
      </c>
    </row>
    <row r="560" spans="1:24" ht="33.75" customHeight="1">
      <c r="A560" s="46" t="s">
        <v>538</v>
      </c>
      <c r="B560" s="4" t="s">
        <v>163</v>
      </c>
      <c r="C560" s="9">
        <f aca="true" t="shared" si="595" ref="C560:J560">C254</f>
        <v>4999000</v>
      </c>
      <c r="D560" s="9">
        <f t="shared" si="595"/>
        <v>0</v>
      </c>
      <c r="E560" s="9">
        <f t="shared" si="595"/>
        <v>0</v>
      </c>
      <c r="F560" s="9">
        <f t="shared" si="595"/>
        <v>0</v>
      </c>
      <c r="G560" s="9">
        <f t="shared" si="595"/>
        <v>3967200</v>
      </c>
      <c r="H560" s="9">
        <f t="shared" si="595"/>
        <v>0</v>
      </c>
      <c r="I560" s="9">
        <f t="shared" si="595"/>
        <v>0</v>
      </c>
      <c r="J560" s="9">
        <f t="shared" si="595"/>
        <v>0</v>
      </c>
      <c r="K560" s="9">
        <f>K254</f>
        <v>3967200</v>
      </c>
      <c r="L560" s="9">
        <f t="shared" si="578"/>
        <v>1031800</v>
      </c>
      <c r="M560" s="9">
        <f t="shared" si="592"/>
        <v>0</v>
      </c>
      <c r="N560" s="9">
        <f t="shared" si="592"/>
        <v>1031800</v>
      </c>
      <c r="O560" s="9">
        <f>(L560-N560)</f>
        <v>0</v>
      </c>
      <c r="P560" s="9">
        <f t="shared" si="593"/>
        <v>0</v>
      </c>
      <c r="Q560" s="9">
        <f t="shared" si="593"/>
        <v>1031800</v>
      </c>
      <c r="R560" s="9">
        <f>N560-Q560</f>
        <v>0</v>
      </c>
      <c r="S560" s="9">
        <f t="shared" si="594"/>
        <v>0</v>
      </c>
      <c r="T560" s="9">
        <f t="shared" si="594"/>
        <v>1031800</v>
      </c>
      <c r="U560" s="9">
        <f t="shared" si="594"/>
        <v>0</v>
      </c>
      <c r="V560" s="9">
        <f t="shared" si="594"/>
        <v>1031800</v>
      </c>
      <c r="W560" s="9">
        <f>T560-V560</f>
        <v>0</v>
      </c>
      <c r="X560" s="47">
        <f>L560-Q560</f>
        <v>0</v>
      </c>
    </row>
    <row r="561" spans="1:24" ht="24.75" customHeight="1">
      <c r="A561" s="46" t="s">
        <v>539</v>
      </c>
      <c r="B561" s="4" t="s">
        <v>165</v>
      </c>
      <c r="C561" s="9">
        <f aca="true" t="shared" si="596" ref="C561:J561">C255</f>
        <v>1000</v>
      </c>
      <c r="D561" s="9">
        <f t="shared" si="596"/>
        <v>0</v>
      </c>
      <c r="E561" s="9">
        <f t="shared" si="596"/>
        <v>0</v>
      </c>
      <c r="F561" s="9">
        <f t="shared" si="596"/>
        <v>0</v>
      </c>
      <c r="G561" s="9">
        <f t="shared" si="596"/>
        <v>5001000</v>
      </c>
      <c r="H561" s="9">
        <f t="shared" si="596"/>
        <v>0</v>
      </c>
      <c r="I561" s="9">
        <f t="shared" si="596"/>
        <v>0</v>
      </c>
      <c r="J561" s="9">
        <f t="shared" si="596"/>
        <v>5000000</v>
      </c>
      <c r="K561" s="9">
        <f>K255</f>
        <v>5001000</v>
      </c>
      <c r="L561" s="9">
        <f t="shared" si="578"/>
        <v>0</v>
      </c>
      <c r="M561" s="9">
        <f t="shared" si="592"/>
        <v>0</v>
      </c>
      <c r="N561" s="9">
        <f t="shared" si="592"/>
        <v>0</v>
      </c>
      <c r="O561" s="9">
        <f>(L561-N561)</f>
        <v>0</v>
      </c>
      <c r="P561" s="9">
        <f t="shared" si="593"/>
        <v>0</v>
      </c>
      <c r="Q561" s="9">
        <f t="shared" si="593"/>
        <v>0</v>
      </c>
      <c r="R561" s="9">
        <f>N561-Q561</f>
        <v>0</v>
      </c>
      <c r="S561" s="9">
        <f t="shared" si="594"/>
        <v>0</v>
      </c>
      <c r="T561" s="9">
        <f t="shared" si="594"/>
        <v>0</v>
      </c>
      <c r="U561" s="9">
        <f t="shared" si="594"/>
        <v>0</v>
      </c>
      <c r="V561" s="9">
        <f t="shared" si="594"/>
        <v>0</v>
      </c>
      <c r="W561" s="9">
        <f>T561-V561</f>
        <v>0</v>
      </c>
      <c r="X561" s="47">
        <f>L561-Q561</f>
        <v>0</v>
      </c>
    </row>
    <row r="562" spans="1:24" ht="24.75" customHeight="1">
      <c r="A562" s="60" t="s">
        <v>645</v>
      </c>
      <c r="B562" s="2" t="s">
        <v>464</v>
      </c>
      <c r="C562" s="8">
        <f>C563</f>
        <v>20000000</v>
      </c>
      <c r="D562" s="8">
        <f aca="true" t="shared" si="597" ref="D562:K562">D563</f>
        <v>0</v>
      </c>
      <c r="E562" s="8">
        <f t="shared" si="597"/>
        <v>0</v>
      </c>
      <c r="F562" s="8">
        <f t="shared" si="597"/>
        <v>0</v>
      </c>
      <c r="G562" s="8">
        <f t="shared" si="597"/>
        <v>0</v>
      </c>
      <c r="H562" s="8">
        <f t="shared" si="597"/>
        <v>0</v>
      </c>
      <c r="I562" s="8">
        <f t="shared" si="597"/>
        <v>0</v>
      </c>
      <c r="J562" s="8">
        <f t="shared" si="597"/>
        <v>0</v>
      </c>
      <c r="K562" s="8">
        <f t="shared" si="597"/>
        <v>20000000</v>
      </c>
      <c r="L562" s="8">
        <f t="shared" si="578"/>
        <v>0</v>
      </c>
      <c r="M562" s="8">
        <f aca="true" t="shared" si="598" ref="M562:X562">M563</f>
        <v>0</v>
      </c>
      <c r="N562" s="8">
        <f t="shared" si="598"/>
        <v>0</v>
      </c>
      <c r="O562" s="8">
        <f t="shared" si="598"/>
        <v>0</v>
      </c>
      <c r="P562" s="8">
        <f t="shared" si="598"/>
        <v>0</v>
      </c>
      <c r="Q562" s="8">
        <f t="shared" si="598"/>
        <v>0</v>
      </c>
      <c r="R562" s="8">
        <f t="shared" si="598"/>
        <v>0</v>
      </c>
      <c r="S562" s="8">
        <f t="shared" si="598"/>
        <v>0</v>
      </c>
      <c r="T562" s="8">
        <f t="shared" si="598"/>
        <v>0</v>
      </c>
      <c r="U562" s="8">
        <f t="shared" si="598"/>
        <v>0</v>
      </c>
      <c r="V562" s="8">
        <f t="shared" si="598"/>
        <v>0</v>
      </c>
      <c r="W562" s="8">
        <f t="shared" si="598"/>
        <v>0</v>
      </c>
      <c r="X562" s="45">
        <f t="shared" si="598"/>
        <v>0</v>
      </c>
    </row>
    <row r="563" spans="1:24" ht="24.75" customHeight="1">
      <c r="A563" s="46" t="s">
        <v>540</v>
      </c>
      <c r="B563" s="4" t="s">
        <v>44</v>
      </c>
      <c r="C563" s="9">
        <f aca="true" t="shared" si="599" ref="C563:K563">C257</f>
        <v>20000000</v>
      </c>
      <c r="D563" s="9">
        <f t="shared" si="599"/>
        <v>0</v>
      </c>
      <c r="E563" s="9">
        <f t="shared" si="599"/>
        <v>0</v>
      </c>
      <c r="F563" s="9">
        <f t="shared" si="599"/>
        <v>0</v>
      </c>
      <c r="G563" s="9">
        <f t="shared" si="599"/>
        <v>0</v>
      </c>
      <c r="H563" s="9">
        <f t="shared" si="599"/>
        <v>0</v>
      </c>
      <c r="I563" s="9">
        <f t="shared" si="599"/>
        <v>0</v>
      </c>
      <c r="J563" s="9">
        <f t="shared" si="599"/>
        <v>0</v>
      </c>
      <c r="K563" s="9">
        <f t="shared" si="599"/>
        <v>20000000</v>
      </c>
      <c r="L563" s="9">
        <f t="shared" si="578"/>
        <v>0</v>
      </c>
      <c r="M563" s="9">
        <f>M257</f>
        <v>0</v>
      </c>
      <c r="N563" s="9">
        <f>N257</f>
        <v>0</v>
      </c>
      <c r="O563" s="9">
        <f>(L563-N563)</f>
        <v>0</v>
      </c>
      <c r="P563" s="9">
        <f>P257</f>
        <v>0</v>
      </c>
      <c r="Q563" s="9">
        <f>Q257</f>
        <v>0</v>
      </c>
      <c r="R563" s="9">
        <f>N563-Q563</f>
        <v>0</v>
      </c>
      <c r="S563" s="9">
        <f>S257</f>
        <v>0</v>
      </c>
      <c r="T563" s="9">
        <f>T257</f>
        <v>0</v>
      </c>
      <c r="U563" s="9">
        <f>U257</f>
        <v>0</v>
      </c>
      <c r="V563" s="9">
        <f>V257</f>
        <v>0</v>
      </c>
      <c r="W563" s="9">
        <f>T563-V563</f>
        <v>0</v>
      </c>
      <c r="X563" s="47">
        <f>L563-Q563</f>
        <v>0</v>
      </c>
    </row>
    <row r="564" spans="1:24" ht="24.75" customHeight="1">
      <c r="A564" s="60" t="s">
        <v>646</v>
      </c>
      <c r="B564" s="2" t="s">
        <v>467</v>
      </c>
      <c r="C564" s="8">
        <f>C565</f>
        <v>220000000</v>
      </c>
      <c r="D564" s="8">
        <f aca="true" t="shared" si="600" ref="D564:K564">D565</f>
        <v>0</v>
      </c>
      <c r="E564" s="8">
        <f t="shared" si="600"/>
        <v>0</v>
      </c>
      <c r="F564" s="8">
        <f t="shared" si="600"/>
        <v>0</v>
      </c>
      <c r="G564" s="8">
        <f t="shared" si="600"/>
        <v>25425036</v>
      </c>
      <c r="H564" s="8">
        <f t="shared" si="600"/>
        <v>0</v>
      </c>
      <c r="I564" s="8">
        <f t="shared" si="600"/>
        <v>0</v>
      </c>
      <c r="J564" s="8">
        <f t="shared" si="600"/>
        <v>170000000</v>
      </c>
      <c r="K564" s="8">
        <f t="shared" si="600"/>
        <v>45425036</v>
      </c>
      <c r="L564" s="8">
        <f t="shared" si="578"/>
        <v>344574964</v>
      </c>
      <c r="M564" s="8">
        <f aca="true" t="shared" si="601" ref="M564:X564">M565</f>
        <v>-62607013</v>
      </c>
      <c r="N564" s="8">
        <f t="shared" si="601"/>
        <v>306865103</v>
      </c>
      <c r="O564" s="8">
        <f t="shared" si="601"/>
        <v>37709861</v>
      </c>
      <c r="P564" s="8">
        <f t="shared" si="601"/>
        <v>5038130</v>
      </c>
      <c r="Q564" s="8">
        <f t="shared" si="601"/>
        <v>306865103</v>
      </c>
      <c r="R564" s="8">
        <f t="shared" si="601"/>
        <v>0</v>
      </c>
      <c r="S564" s="8">
        <f t="shared" si="601"/>
        <v>76831160</v>
      </c>
      <c r="T564" s="8">
        <f t="shared" si="601"/>
        <v>198018457</v>
      </c>
      <c r="U564" s="8">
        <f t="shared" si="601"/>
        <v>75740547</v>
      </c>
      <c r="V564" s="8">
        <f t="shared" si="601"/>
        <v>196927844</v>
      </c>
      <c r="W564" s="8">
        <f t="shared" si="601"/>
        <v>1090613</v>
      </c>
      <c r="X564" s="45">
        <f t="shared" si="601"/>
        <v>37709861</v>
      </c>
    </row>
    <row r="565" spans="1:24" ht="30.75" customHeight="1">
      <c r="A565" s="46" t="s">
        <v>541</v>
      </c>
      <c r="B565" s="4" t="s">
        <v>469</v>
      </c>
      <c r="C565" s="9">
        <f aca="true" t="shared" si="602" ref="C565:K565">C259</f>
        <v>220000000</v>
      </c>
      <c r="D565" s="9">
        <f t="shared" si="602"/>
        <v>0</v>
      </c>
      <c r="E565" s="9">
        <f t="shared" si="602"/>
        <v>0</v>
      </c>
      <c r="F565" s="9">
        <f t="shared" si="602"/>
        <v>0</v>
      </c>
      <c r="G565" s="9">
        <f t="shared" si="602"/>
        <v>25425036</v>
      </c>
      <c r="H565" s="9">
        <f t="shared" si="602"/>
        <v>0</v>
      </c>
      <c r="I565" s="9">
        <f t="shared" si="602"/>
        <v>0</v>
      </c>
      <c r="J565" s="9">
        <f t="shared" si="602"/>
        <v>170000000</v>
      </c>
      <c r="K565" s="9">
        <f t="shared" si="602"/>
        <v>45425036</v>
      </c>
      <c r="L565" s="9">
        <f t="shared" si="578"/>
        <v>344574964</v>
      </c>
      <c r="M565" s="9">
        <f>M259</f>
        <v>-62607013</v>
      </c>
      <c r="N565" s="9">
        <f>N259</f>
        <v>306865103</v>
      </c>
      <c r="O565" s="9">
        <f>(L565-N565)</f>
        <v>37709861</v>
      </c>
      <c r="P565" s="9">
        <f>P259</f>
        <v>5038130</v>
      </c>
      <c r="Q565" s="9">
        <f>Q259</f>
        <v>306865103</v>
      </c>
      <c r="R565" s="9">
        <f>N565-Q565</f>
        <v>0</v>
      </c>
      <c r="S565" s="9">
        <f>S259</f>
        <v>76831160</v>
      </c>
      <c r="T565" s="9">
        <f>T259</f>
        <v>198018457</v>
      </c>
      <c r="U565" s="9">
        <f>U259</f>
        <v>75740547</v>
      </c>
      <c r="V565" s="9">
        <f>V259</f>
        <v>196927844</v>
      </c>
      <c r="W565" s="9">
        <f>T565-V565</f>
        <v>1090613</v>
      </c>
      <c r="X565" s="47">
        <f>L565-Q565</f>
        <v>37709861</v>
      </c>
    </row>
    <row r="566" spans="1:24" ht="24.75" customHeight="1">
      <c r="A566" s="44" t="s">
        <v>647</v>
      </c>
      <c r="B566" s="2" t="s">
        <v>77</v>
      </c>
      <c r="C566" s="8">
        <f>SUM(C567:C575)+C576+C581+C597+C599+C601</f>
        <v>9808973176</v>
      </c>
      <c r="D566" s="8">
        <f aca="true" t="shared" si="603" ref="D566:X566">SUM(D567:D575)+D576+D581+D597+D599+D601</f>
        <v>0</v>
      </c>
      <c r="E566" s="8">
        <f t="shared" si="603"/>
        <v>0</v>
      </c>
      <c r="F566" s="8">
        <f t="shared" si="603"/>
        <v>0</v>
      </c>
      <c r="G566" s="8">
        <f t="shared" si="603"/>
        <v>0</v>
      </c>
      <c r="H566" s="8">
        <f t="shared" si="603"/>
        <v>12873667714</v>
      </c>
      <c r="I566" s="8">
        <f t="shared" si="603"/>
        <v>0</v>
      </c>
      <c r="J566" s="8">
        <f t="shared" si="603"/>
        <v>7317322779</v>
      </c>
      <c r="K566" s="8">
        <f t="shared" si="603"/>
        <v>7317322779</v>
      </c>
      <c r="L566" s="8">
        <f t="shared" si="578"/>
        <v>22682640890</v>
      </c>
      <c r="M566" s="8">
        <f t="shared" si="603"/>
        <v>3660030524</v>
      </c>
      <c r="N566" s="8">
        <f t="shared" si="603"/>
        <v>12916219821.7</v>
      </c>
      <c r="O566" s="8">
        <f t="shared" si="603"/>
        <v>9766421068.3</v>
      </c>
      <c r="P566" s="8">
        <f t="shared" si="603"/>
        <v>4625306965</v>
      </c>
      <c r="Q566" s="8">
        <f t="shared" si="603"/>
        <v>12916219821.7</v>
      </c>
      <c r="R566" s="8">
        <f t="shared" si="603"/>
        <v>0</v>
      </c>
      <c r="S566" s="8">
        <f t="shared" si="603"/>
        <v>4973523629.8</v>
      </c>
      <c r="T566" s="8">
        <f t="shared" si="603"/>
        <v>9089439321.5</v>
      </c>
      <c r="U566" s="8">
        <f t="shared" si="603"/>
        <v>4759604836</v>
      </c>
      <c r="V566" s="8">
        <f t="shared" si="603"/>
        <v>8510065797.7</v>
      </c>
      <c r="W566" s="8">
        <f t="shared" si="603"/>
        <v>579373523.8</v>
      </c>
      <c r="X566" s="45">
        <f t="shared" si="603"/>
        <v>9766421068.3</v>
      </c>
    </row>
    <row r="567" spans="1:24" ht="24.75" customHeight="1">
      <c r="A567" s="46" t="s">
        <v>648</v>
      </c>
      <c r="B567" s="4" t="s">
        <v>78</v>
      </c>
      <c r="C567" s="9">
        <f aca="true" t="shared" si="604" ref="C567:J567">C261</f>
        <v>1000</v>
      </c>
      <c r="D567" s="9">
        <f t="shared" si="604"/>
        <v>0</v>
      </c>
      <c r="E567" s="9">
        <f t="shared" si="604"/>
        <v>0</v>
      </c>
      <c r="F567" s="9">
        <f t="shared" si="604"/>
        <v>0</v>
      </c>
      <c r="G567" s="9">
        <f t="shared" si="604"/>
        <v>0</v>
      </c>
      <c r="H567" s="9">
        <f t="shared" si="604"/>
        <v>100000000</v>
      </c>
      <c r="I567" s="9">
        <f t="shared" si="604"/>
        <v>0</v>
      </c>
      <c r="J567" s="9">
        <f t="shared" si="604"/>
        <v>137867835</v>
      </c>
      <c r="K567" s="9">
        <f aca="true" t="shared" si="605" ref="K567:K575">K261</f>
        <v>0</v>
      </c>
      <c r="L567" s="9">
        <f aca="true" t="shared" si="606" ref="L567:L575">(C567+H567-I567+J567-K567)</f>
        <v>237868835</v>
      </c>
      <c r="M567" s="9">
        <f aca="true" t="shared" si="607" ref="M567:N575">M261</f>
        <v>555240</v>
      </c>
      <c r="N567" s="9">
        <f t="shared" si="607"/>
        <v>137937881</v>
      </c>
      <c r="O567" s="9">
        <f aca="true" t="shared" si="608" ref="O567:O575">(L567-N567)</f>
        <v>99930954</v>
      </c>
      <c r="P567" s="9">
        <f aca="true" t="shared" si="609" ref="P567:Q575">P261</f>
        <v>555240</v>
      </c>
      <c r="Q567" s="9">
        <f t="shared" si="609"/>
        <v>137937881</v>
      </c>
      <c r="R567" s="9">
        <f aca="true" t="shared" si="610" ref="R567:R575">N567-Q567</f>
        <v>0</v>
      </c>
      <c r="S567" s="9">
        <f aca="true" t="shared" si="611" ref="S567:V575">S261</f>
        <v>555240</v>
      </c>
      <c r="T567" s="9">
        <f t="shared" si="611"/>
        <v>137937881</v>
      </c>
      <c r="U567" s="9">
        <f t="shared" si="611"/>
        <v>555240</v>
      </c>
      <c r="V567" s="9">
        <f t="shared" si="611"/>
        <v>137937881</v>
      </c>
      <c r="W567" s="9">
        <f aca="true" t="shared" si="612" ref="W567:W575">T567-V567</f>
        <v>0</v>
      </c>
      <c r="X567" s="47">
        <f aca="true" t="shared" si="613" ref="X567:X575">L567-Q567</f>
        <v>99930954</v>
      </c>
    </row>
    <row r="568" spans="1:24" ht="44.25" customHeight="1">
      <c r="A568" s="46" t="s">
        <v>649</v>
      </c>
      <c r="B568" s="4" t="s">
        <v>79</v>
      </c>
      <c r="C568" s="9">
        <f aca="true" t="shared" si="614" ref="C568:J568">C262</f>
        <v>600000000</v>
      </c>
      <c r="D568" s="9">
        <f t="shared" si="614"/>
        <v>0</v>
      </c>
      <c r="E568" s="9">
        <f t="shared" si="614"/>
        <v>0</v>
      </c>
      <c r="F568" s="9">
        <f t="shared" si="614"/>
        <v>0</v>
      </c>
      <c r="G568" s="9">
        <f t="shared" si="614"/>
        <v>0</v>
      </c>
      <c r="H568" s="9">
        <f t="shared" si="614"/>
        <v>0</v>
      </c>
      <c r="I568" s="9">
        <f t="shared" si="614"/>
        <v>0</v>
      </c>
      <c r="J568" s="9">
        <f t="shared" si="614"/>
        <v>0</v>
      </c>
      <c r="K568" s="9">
        <f t="shared" si="605"/>
        <v>600000000</v>
      </c>
      <c r="L568" s="9">
        <f t="shared" si="606"/>
        <v>0</v>
      </c>
      <c r="M568" s="9">
        <f t="shared" si="607"/>
        <v>0</v>
      </c>
      <c r="N568" s="9">
        <f t="shared" si="607"/>
        <v>0</v>
      </c>
      <c r="O568" s="9">
        <f t="shared" si="608"/>
        <v>0</v>
      </c>
      <c r="P568" s="9">
        <f t="shared" si="609"/>
        <v>0</v>
      </c>
      <c r="Q568" s="9">
        <f t="shared" si="609"/>
        <v>0</v>
      </c>
      <c r="R568" s="9">
        <f t="shared" si="610"/>
        <v>0</v>
      </c>
      <c r="S568" s="9">
        <f t="shared" si="611"/>
        <v>0</v>
      </c>
      <c r="T568" s="9">
        <f t="shared" si="611"/>
        <v>0</v>
      </c>
      <c r="U568" s="9">
        <f t="shared" si="611"/>
        <v>0</v>
      </c>
      <c r="V568" s="9">
        <f t="shared" si="611"/>
        <v>0</v>
      </c>
      <c r="W568" s="9">
        <f t="shared" si="612"/>
        <v>0</v>
      </c>
      <c r="X568" s="47">
        <f t="shared" si="613"/>
        <v>0</v>
      </c>
    </row>
    <row r="569" spans="1:24" ht="24.75" customHeight="1">
      <c r="A569" s="46" t="s">
        <v>650</v>
      </c>
      <c r="B569" s="4" t="s">
        <v>80</v>
      </c>
      <c r="C569" s="9">
        <f aca="true" t="shared" si="615" ref="C569:J569">C263</f>
        <v>500000000</v>
      </c>
      <c r="D569" s="9">
        <f t="shared" si="615"/>
        <v>0</v>
      </c>
      <c r="E569" s="9">
        <f t="shared" si="615"/>
        <v>0</v>
      </c>
      <c r="F569" s="9">
        <f t="shared" si="615"/>
        <v>0</v>
      </c>
      <c r="G569" s="9">
        <f t="shared" si="615"/>
        <v>0</v>
      </c>
      <c r="H569" s="9">
        <f t="shared" si="615"/>
        <v>0</v>
      </c>
      <c r="I569" s="9">
        <f t="shared" si="615"/>
        <v>0</v>
      </c>
      <c r="J569" s="9">
        <f t="shared" si="615"/>
        <v>0</v>
      </c>
      <c r="K569" s="9">
        <f t="shared" si="605"/>
        <v>500000000</v>
      </c>
      <c r="L569" s="9">
        <f t="shared" si="606"/>
        <v>0</v>
      </c>
      <c r="M569" s="9">
        <f t="shared" si="607"/>
        <v>0</v>
      </c>
      <c r="N569" s="9">
        <f t="shared" si="607"/>
        <v>0</v>
      </c>
      <c r="O569" s="9">
        <f t="shared" si="608"/>
        <v>0</v>
      </c>
      <c r="P569" s="9">
        <f t="shared" si="609"/>
        <v>0</v>
      </c>
      <c r="Q569" s="9">
        <f t="shared" si="609"/>
        <v>0</v>
      </c>
      <c r="R569" s="9">
        <f t="shared" si="610"/>
        <v>0</v>
      </c>
      <c r="S569" s="9">
        <f t="shared" si="611"/>
        <v>0</v>
      </c>
      <c r="T569" s="9">
        <f t="shared" si="611"/>
        <v>0</v>
      </c>
      <c r="U569" s="9">
        <f t="shared" si="611"/>
        <v>0</v>
      </c>
      <c r="V569" s="9">
        <f t="shared" si="611"/>
        <v>0</v>
      </c>
      <c r="W569" s="9">
        <f t="shared" si="612"/>
        <v>0</v>
      </c>
      <c r="X569" s="47">
        <f t="shared" si="613"/>
        <v>0</v>
      </c>
    </row>
    <row r="570" spans="1:24" ht="24.75" customHeight="1">
      <c r="A570" s="46" t="s">
        <v>651</v>
      </c>
      <c r="B570" s="4" t="s">
        <v>81</v>
      </c>
      <c r="C570" s="9">
        <f aca="true" t="shared" si="616" ref="C570:J570">C264</f>
        <v>2000000000</v>
      </c>
      <c r="D570" s="9">
        <f t="shared" si="616"/>
        <v>0</v>
      </c>
      <c r="E570" s="9">
        <f t="shared" si="616"/>
        <v>0</v>
      </c>
      <c r="F570" s="9">
        <f t="shared" si="616"/>
        <v>0</v>
      </c>
      <c r="G570" s="9">
        <f t="shared" si="616"/>
        <v>0</v>
      </c>
      <c r="H570" s="9">
        <f t="shared" si="616"/>
        <v>0</v>
      </c>
      <c r="I570" s="9">
        <f t="shared" si="616"/>
        <v>0</v>
      </c>
      <c r="J570" s="9">
        <f t="shared" si="616"/>
        <v>0</v>
      </c>
      <c r="K570" s="9">
        <f t="shared" si="605"/>
        <v>2000000000</v>
      </c>
      <c r="L570" s="9">
        <f t="shared" si="606"/>
        <v>0</v>
      </c>
      <c r="M570" s="9">
        <f t="shared" si="607"/>
        <v>0</v>
      </c>
      <c r="N570" s="9">
        <f t="shared" si="607"/>
        <v>0</v>
      </c>
      <c r="O570" s="9">
        <f t="shared" si="608"/>
        <v>0</v>
      </c>
      <c r="P570" s="9">
        <f t="shared" si="609"/>
        <v>0</v>
      </c>
      <c r="Q570" s="9">
        <f t="shared" si="609"/>
        <v>0</v>
      </c>
      <c r="R570" s="9">
        <f t="shared" si="610"/>
        <v>0</v>
      </c>
      <c r="S570" s="9">
        <f t="shared" si="611"/>
        <v>0</v>
      </c>
      <c r="T570" s="9">
        <f t="shared" si="611"/>
        <v>0</v>
      </c>
      <c r="U570" s="9">
        <f t="shared" si="611"/>
        <v>0</v>
      </c>
      <c r="V570" s="9">
        <f t="shared" si="611"/>
        <v>0</v>
      </c>
      <c r="W570" s="9">
        <f t="shared" si="612"/>
        <v>0</v>
      </c>
      <c r="X570" s="47">
        <f t="shared" si="613"/>
        <v>0</v>
      </c>
    </row>
    <row r="571" spans="1:24" ht="24.75" customHeight="1">
      <c r="A571" s="46" t="s">
        <v>652</v>
      </c>
      <c r="B571" s="4" t="s">
        <v>82</v>
      </c>
      <c r="C571" s="9">
        <f aca="true" t="shared" si="617" ref="C571:J571">C265</f>
        <v>500000000</v>
      </c>
      <c r="D571" s="9">
        <f t="shared" si="617"/>
        <v>0</v>
      </c>
      <c r="E571" s="9">
        <f t="shared" si="617"/>
        <v>0</v>
      </c>
      <c r="F571" s="9">
        <f t="shared" si="617"/>
        <v>0</v>
      </c>
      <c r="G571" s="9">
        <f t="shared" si="617"/>
        <v>0</v>
      </c>
      <c r="H571" s="9">
        <f t="shared" si="617"/>
        <v>0</v>
      </c>
      <c r="I571" s="9">
        <f t="shared" si="617"/>
        <v>0</v>
      </c>
      <c r="J571" s="9">
        <f t="shared" si="617"/>
        <v>0</v>
      </c>
      <c r="K571" s="9">
        <f t="shared" si="605"/>
        <v>500000000</v>
      </c>
      <c r="L571" s="9">
        <f t="shared" si="606"/>
        <v>0</v>
      </c>
      <c r="M571" s="9">
        <f t="shared" si="607"/>
        <v>0</v>
      </c>
      <c r="N571" s="9">
        <f t="shared" si="607"/>
        <v>0</v>
      </c>
      <c r="O571" s="9">
        <f t="shared" si="608"/>
        <v>0</v>
      </c>
      <c r="P571" s="9">
        <f t="shared" si="609"/>
        <v>0</v>
      </c>
      <c r="Q571" s="9">
        <f t="shared" si="609"/>
        <v>0</v>
      </c>
      <c r="R571" s="9">
        <f t="shared" si="610"/>
        <v>0</v>
      </c>
      <c r="S571" s="9">
        <f t="shared" si="611"/>
        <v>0</v>
      </c>
      <c r="T571" s="9">
        <f t="shared" si="611"/>
        <v>0</v>
      </c>
      <c r="U571" s="9">
        <f t="shared" si="611"/>
        <v>0</v>
      </c>
      <c r="V571" s="9">
        <f t="shared" si="611"/>
        <v>0</v>
      </c>
      <c r="W571" s="9">
        <f t="shared" si="612"/>
        <v>0</v>
      </c>
      <c r="X571" s="47">
        <f t="shared" si="613"/>
        <v>0</v>
      </c>
    </row>
    <row r="572" spans="1:24" ht="24.75" customHeight="1">
      <c r="A572" s="46" t="s">
        <v>653</v>
      </c>
      <c r="B572" s="4" t="s">
        <v>133</v>
      </c>
      <c r="C572" s="9">
        <f aca="true" t="shared" si="618" ref="C572:J572">C266</f>
        <v>1000000000</v>
      </c>
      <c r="D572" s="9">
        <f t="shared" si="618"/>
        <v>0</v>
      </c>
      <c r="E572" s="9">
        <f t="shared" si="618"/>
        <v>0</v>
      </c>
      <c r="F572" s="9">
        <f t="shared" si="618"/>
        <v>0</v>
      </c>
      <c r="G572" s="9">
        <f t="shared" si="618"/>
        <v>0</v>
      </c>
      <c r="H572" s="9">
        <f t="shared" si="618"/>
        <v>0</v>
      </c>
      <c r="I572" s="9">
        <f t="shared" si="618"/>
        <v>0</v>
      </c>
      <c r="J572" s="9">
        <f t="shared" si="618"/>
        <v>0</v>
      </c>
      <c r="K572" s="9">
        <f t="shared" si="605"/>
        <v>1000000000</v>
      </c>
      <c r="L572" s="9">
        <f t="shared" si="606"/>
        <v>0</v>
      </c>
      <c r="M572" s="9">
        <f t="shared" si="607"/>
        <v>0</v>
      </c>
      <c r="N572" s="9">
        <f t="shared" si="607"/>
        <v>0</v>
      </c>
      <c r="O572" s="9">
        <f t="shared" si="608"/>
        <v>0</v>
      </c>
      <c r="P572" s="9">
        <f t="shared" si="609"/>
        <v>0</v>
      </c>
      <c r="Q572" s="9">
        <f t="shared" si="609"/>
        <v>0</v>
      </c>
      <c r="R572" s="9">
        <f t="shared" si="610"/>
        <v>0</v>
      </c>
      <c r="S572" s="9">
        <f t="shared" si="611"/>
        <v>0</v>
      </c>
      <c r="T572" s="9">
        <f t="shared" si="611"/>
        <v>0</v>
      </c>
      <c r="U572" s="9">
        <f t="shared" si="611"/>
        <v>0</v>
      </c>
      <c r="V572" s="9">
        <f t="shared" si="611"/>
        <v>0</v>
      </c>
      <c r="W572" s="9">
        <f t="shared" si="612"/>
        <v>0</v>
      </c>
      <c r="X572" s="47">
        <f t="shared" si="613"/>
        <v>0</v>
      </c>
    </row>
    <row r="573" spans="1:24" ht="24.75" customHeight="1">
      <c r="A573" s="46" t="s">
        <v>654</v>
      </c>
      <c r="B573" s="4" t="s">
        <v>138</v>
      </c>
      <c r="C573" s="9">
        <f aca="true" t="shared" si="619" ref="C573:J573">C267</f>
        <v>500000000</v>
      </c>
      <c r="D573" s="9">
        <f t="shared" si="619"/>
        <v>0</v>
      </c>
      <c r="E573" s="9">
        <f t="shared" si="619"/>
        <v>0</v>
      </c>
      <c r="F573" s="9">
        <f t="shared" si="619"/>
        <v>0</v>
      </c>
      <c r="G573" s="9">
        <f t="shared" si="619"/>
        <v>0</v>
      </c>
      <c r="H573" s="9">
        <f t="shared" si="619"/>
        <v>0</v>
      </c>
      <c r="I573" s="9">
        <f t="shared" si="619"/>
        <v>0</v>
      </c>
      <c r="J573" s="9">
        <f t="shared" si="619"/>
        <v>0</v>
      </c>
      <c r="K573" s="9">
        <f t="shared" si="605"/>
        <v>500000000</v>
      </c>
      <c r="L573" s="9">
        <f t="shared" si="606"/>
        <v>0</v>
      </c>
      <c r="M573" s="9">
        <f t="shared" si="607"/>
        <v>0</v>
      </c>
      <c r="N573" s="9">
        <f t="shared" si="607"/>
        <v>0</v>
      </c>
      <c r="O573" s="9">
        <f t="shared" si="608"/>
        <v>0</v>
      </c>
      <c r="P573" s="9">
        <f t="shared" si="609"/>
        <v>0</v>
      </c>
      <c r="Q573" s="9">
        <f t="shared" si="609"/>
        <v>0</v>
      </c>
      <c r="R573" s="9">
        <f t="shared" si="610"/>
        <v>0</v>
      </c>
      <c r="S573" s="9">
        <f t="shared" si="611"/>
        <v>0</v>
      </c>
      <c r="T573" s="9">
        <f t="shared" si="611"/>
        <v>0</v>
      </c>
      <c r="U573" s="9">
        <f t="shared" si="611"/>
        <v>0</v>
      </c>
      <c r="V573" s="9">
        <f t="shared" si="611"/>
        <v>0</v>
      </c>
      <c r="W573" s="9">
        <f t="shared" si="612"/>
        <v>0</v>
      </c>
      <c r="X573" s="47">
        <f t="shared" si="613"/>
        <v>0</v>
      </c>
    </row>
    <row r="574" spans="1:24" ht="24.75" customHeight="1">
      <c r="A574" s="46" t="s">
        <v>655</v>
      </c>
      <c r="B574" s="4" t="s">
        <v>174</v>
      </c>
      <c r="C574" s="9">
        <f aca="true" t="shared" si="620" ref="C574:J574">C268</f>
        <v>500000000</v>
      </c>
      <c r="D574" s="9">
        <f t="shared" si="620"/>
        <v>0</v>
      </c>
      <c r="E574" s="9">
        <f t="shared" si="620"/>
        <v>0</v>
      </c>
      <c r="F574" s="9">
        <f t="shared" si="620"/>
        <v>0</v>
      </c>
      <c r="G574" s="9">
        <f t="shared" si="620"/>
        <v>0</v>
      </c>
      <c r="H574" s="9">
        <f t="shared" si="620"/>
        <v>0</v>
      </c>
      <c r="I574" s="9">
        <f t="shared" si="620"/>
        <v>0</v>
      </c>
      <c r="J574" s="9">
        <f t="shared" si="620"/>
        <v>0</v>
      </c>
      <c r="K574" s="9">
        <f t="shared" si="605"/>
        <v>500000000</v>
      </c>
      <c r="L574" s="9">
        <f t="shared" si="606"/>
        <v>0</v>
      </c>
      <c r="M574" s="9">
        <f t="shared" si="607"/>
        <v>0</v>
      </c>
      <c r="N574" s="9">
        <f t="shared" si="607"/>
        <v>0</v>
      </c>
      <c r="O574" s="9">
        <f t="shared" si="608"/>
        <v>0</v>
      </c>
      <c r="P574" s="9">
        <f t="shared" si="609"/>
        <v>0</v>
      </c>
      <c r="Q574" s="9">
        <f t="shared" si="609"/>
        <v>0</v>
      </c>
      <c r="R574" s="9">
        <f t="shared" si="610"/>
        <v>0</v>
      </c>
      <c r="S574" s="9">
        <f t="shared" si="611"/>
        <v>0</v>
      </c>
      <c r="T574" s="9">
        <f t="shared" si="611"/>
        <v>0</v>
      </c>
      <c r="U574" s="9">
        <f t="shared" si="611"/>
        <v>0</v>
      </c>
      <c r="V574" s="9">
        <f t="shared" si="611"/>
        <v>0</v>
      </c>
      <c r="W574" s="9">
        <f t="shared" si="612"/>
        <v>0</v>
      </c>
      <c r="X574" s="47">
        <f t="shared" si="613"/>
        <v>0</v>
      </c>
    </row>
    <row r="575" spans="1:24" ht="30.75" customHeight="1">
      <c r="A575" s="46" t="s">
        <v>656</v>
      </c>
      <c r="B575" s="4" t="s">
        <v>176</v>
      </c>
      <c r="C575" s="9">
        <f aca="true" t="shared" si="621" ref="C575:J575">C269</f>
        <v>897242676</v>
      </c>
      <c r="D575" s="9">
        <f t="shared" si="621"/>
        <v>0</v>
      </c>
      <c r="E575" s="9">
        <f t="shared" si="621"/>
        <v>0</v>
      </c>
      <c r="F575" s="9">
        <f t="shared" si="621"/>
        <v>0</v>
      </c>
      <c r="G575" s="9">
        <f t="shared" si="621"/>
        <v>0</v>
      </c>
      <c r="H575" s="9">
        <f t="shared" si="621"/>
        <v>1246746763</v>
      </c>
      <c r="I575" s="9">
        <f t="shared" si="621"/>
        <v>0</v>
      </c>
      <c r="J575" s="9">
        <f t="shared" si="621"/>
        <v>0</v>
      </c>
      <c r="K575" s="9">
        <f t="shared" si="605"/>
        <v>677910972</v>
      </c>
      <c r="L575" s="9">
        <f t="shared" si="606"/>
        <v>1466078467</v>
      </c>
      <c r="M575" s="9">
        <f t="shared" si="607"/>
        <v>-235171798</v>
      </c>
      <c r="N575" s="9">
        <f t="shared" si="607"/>
        <v>1097104694.7</v>
      </c>
      <c r="O575" s="9">
        <f t="shared" si="608"/>
        <v>368973772.29999995</v>
      </c>
      <c r="P575" s="9">
        <f t="shared" si="609"/>
        <v>0</v>
      </c>
      <c r="Q575" s="9">
        <f t="shared" si="609"/>
        <v>1097104694.7</v>
      </c>
      <c r="R575" s="9">
        <f t="shared" si="610"/>
        <v>0</v>
      </c>
      <c r="S575" s="9">
        <f t="shared" si="611"/>
        <v>0</v>
      </c>
      <c r="T575" s="9">
        <f t="shared" si="611"/>
        <v>1097104694.7</v>
      </c>
      <c r="U575" s="9">
        <f t="shared" si="611"/>
        <v>0</v>
      </c>
      <c r="V575" s="9">
        <f t="shared" si="611"/>
        <v>1097104694.7</v>
      </c>
      <c r="W575" s="9">
        <f t="shared" si="612"/>
        <v>0</v>
      </c>
      <c r="X575" s="47">
        <f t="shared" si="613"/>
        <v>368973772.29999995</v>
      </c>
    </row>
    <row r="576" spans="1:24" ht="24.75" customHeight="1">
      <c r="A576" s="44" t="s">
        <v>657</v>
      </c>
      <c r="B576" s="2" t="s">
        <v>178</v>
      </c>
      <c r="C576" s="8">
        <f>SUM(C577:C580)</f>
        <v>2961729500</v>
      </c>
      <c r="D576" s="8">
        <f aca="true" t="shared" si="622" ref="D576:K576">SUM(D577:D580)</f>
        <v>0</v>
      </c>
      <c r="E576" s="8">
        <f t="shared" si="622"/>
        <v>0</v>
      </c>
      <c r="F576" s="8">
        <f t="shared" si="622"/>
        <v>0</v>
      </c>
      <c r="G576" s="8">
        <f t="shared" si="622"/>
        <v>0</v>
      </c>
      <c r="H576" s="8">
        <f t="shared" si="622"/>
        <v>67867835</v>
      </c>
      <c r="I576" s="8">
        <f t="shared" si="622"/>
        <v>0</v>
      </c>
      <c r="J576" s="8">
        <f t="shared" si="622"/>
        <v>0</v>
      </c>
      <c r="K576" s="8">
        <f t="shared" si="622"/>
        <v>67867835</v>
      </c>
      <c r="L576" s="8">
        <f aca="true" t="shared" si="623" ref="L576:L608">(C576+H576-I576+J576-K576)</f>
        <v>2961729500</v>
      </c>
      <c r="M576" s="8">
        <f aca="true" t="shared" si="624" ref="M576:X576">SUM(M577:M580)</f>
        <v>0</v>
      </c>
      <c r="N576" s="8">
        <f t="shared" si="624"/>
        <v>2961729500</v>
      </c>
      <c r="O576" s="8">
        <f t="shared" si="624"/>
        <v>0</v>
      </c>
      <c r="P576" s="8">
        <f t="shared" si="624"/>
        <v>0</v>
      </c>
      <c r="Q576" s="8">
        <f t="shared" si="624"/>
        <v>2961729500</v>
      </c>
      <c r="R576" s="8">
        <f t="shared" si="624"/>
        <v>0</v>
      </c>
      <c r="S576" s="8">
        <f t="shared" si="624"/>
        <v>0</v>
      </c>
      <c r="T576" s="8">
        <f t="shared" si="624"/>
        <v>2719331000</v>
      </c>
      <c r="U576" s="8">
        <f t="shared" si="624"/>
        <v>217993000</v>
      </c>
      <c r="V576" s="8">
        <f t="shared" si="624"/>
        <v>2719331000</v>
      </c>
      <c r="W576" s="8">
        <f t="shared" si="624"/>
        <v>0</v>
      </c>
      <c r="X576" s="45">
        <f t="shared" si="624"/>
        <v>0</v>
      </c>
    </row>
    <row r="577" spans="1:24" ht="24.75" customHeight="1">
      <c r="A577" s="46" t="s">
        <v>658</v>
      </c>
      <c r="B577" s="4" t="s">
        <v>180</v>
      </c>
      <c r="C577" s="9">
        <f aca="true" t="shared" si="625" ref="C577:J577">C271</f>
        <v>611070900</v>
      </c>
      <c r="D577" s="9">
        <f t="shared" si="625"/>
        <v>0</v>
      </c>
      <c r="E577" s="9">
        <f t="shared" si="625"/>
        <v>0</v>
      </c>
      <c r="F577" s="9">
        <f t="shared" si="625"/>
        <v>0</v>
      </c>
      <c r="G577" s="9">
        <f t="shared" si="625"/>
        <v>0</v>
      </c>
      <c r="H577" s="9">
        <f t="shared" si="625"/>
        <v>37664414</v>
      </c>
      <c r="I577" s="9">
        <f t="shared" si="625"/>
        <v>0</v>
      </c>
      <c r="J577" s="9">
        <f t="shared" si="625"/>
        <v>0</v>
      </c>
      <c r="K577" s="9">
        <f>K271</f>
        <v>37664414</v>
      </c>
      <c r="L577" s="9">
        <f t="shared" si="623"/>
        <v>611070900</v>
      </c>
      <c r="M577" s="9">
        <f aca="true" t="shared" si="626" ref="M577:N580">M271</f>
        <v>0</v>
      </c>
      <c r="N577" s="9">
        <f t="shared" si="626"/>
        <v>611070900</v>
      </c>
      <c r="O577" s="9">
        <f>(L577-N577)</f>
        <v>0</v>
      </c>
      <c r="P577" s="9">
        <f aca="true" t="shared" si="627" ref="P577:Q580">P271</f>
        <v>0</v>
      </c>
      <c r="Q577" s="9">
        <f t="shared" si="627"/>
        <v>611070900</v>
      </c>
      <c r="R577" s="9">
        <f>N577-Q577</f>
        <v>0</v>
      </c>
      <c r="S577" s="9">
        <f aca="true" t="shared" si="628" ref="S577:V580">S271</f>
        <v>0</v>
      </c>
      <c r="T577" s="9">
        <f t="shared" si="628"/>
        <v>546464558</v>
      </c>
      <c r="U577" s="9">
        <f t="shared" si="628"/>
        <v>58101558</v>
      </c>
      <c r="V577" s="9">
        <f t="shared" si="628"/>
        <v>546464558</v>
      </c>
      <c r="W577" s="9">
        <f>T577-V577</f>
        <v>0</v>
      </c>
      <c r="X577" s="47">
        <f>L577-Q577</f>
        <v>0</v>
      </c>
    </row>
    <row r="578" spans="1:24" ht="24.75" customHeight="1">
      <c r="A578" s="46" t="s">
        <v>659</v>
      </c>
      <c r="B578" s="4" t="s">
        <v>182</v>
      </c>
      <c r="C578" s="9">
        <f aca="true" t="shared" si="629" ref="C578:J578">C272</f>
        <v>893738600</v>
      </c>
      <c r="D578" s="9">
        <f t="shared" si="629"/>
        <v>0</v>
      </c>
      <c r="E578" s="9">
        <f t="shared" si="629"/>
        <v>0</v>
      </c>
      <c r="F578" s="9">
        <f t="shared" si="629"/>
        <v>0</v>
      </c>
      <c r="G578" s="9">
        <f t="shared" si="629"/>
        <v>0</v>
      </c>
      <c r="H578" s="9">
        <f t="shared" si="629"/>
        <v>30203421</v>
      </c>
      <c r="I578" s="9">
        <f t="shared" si="629"/>
        <v>0</v>
      </c>
      <c r="J578" s="9">
        <f t="shared" si="629"/>
        <v>0</v>
      </c>
      <c r="K578" s="9">
        <f>K272</f>
        <v>30203421</v>
      </c>
      <c r="L578" s="9">
        <f t="shared" si="623"/>
        <v>893738600</v>
      </c>
      <c r="M578" s="9">
        <f t="shared" si="626"/>
        <v>0</v>
      </c>
      <c r="N578" s="9">
        <f t="shared" si="626"/>
        <v>893738600</v>
      </c>
      <c r="O578" s="9">
        <f>(L578-N578)</f>
        <v>0</v>
      </c>
      <c r="P578" s="9">
        <f t="shared" si="627"/>
        <v>0</v>
      </c>
      <c r="Q578" s="9">
        <f t="shared" si="627"/>
        <v>893738600</v>
      </c>
      <c r="R578" s="9">
        <f>N578-Q578</f>
        <v>0</v>
      </c>
      <c r="S578" s="9">
        <f t="shared" si="628"/>
        <v>0</v>
      </c>
      <c r="T578" s="9">
        <f t="shared" si="628"/>
        <v>808287550</v>
      </c>
      <c r="U578" s="9">
        <f t="shared" si="628"/>
        <v>76847550</v>
      </c>
      <c r="V578" s="9">
        <f t="shared" si="628"/>
        <v>808287550</v>
      </c>
      <c r="W578" s="9">
        <f>T578-V578</f>
        <v>0</v>
      </c>
      <c r="X578" s="47">
        <f>L578-Q578</f>
        <v>0</v>
      </c>
    </row>
    <row r="579" spans="1:24" ht="24.75" customHeight="1">
      <c r="A579" s="46" t="s">
        <v>660</v>
      </c>
      <c r="B579" s="4" t="s">
        <v>184</v>
      </c>
      <c r="C579" s="9">
        <f aca="true" t="shared" si="630" ref="C579:J579">C273</f>
        <v>591624000</v>
      </c>
      <c r="D579" s="9">
        <f t="shared" si="630"/>
        <v>0</v>
      </c>
      <c r="E579" s="9">
        <f t="shared" si="630"/>
        <v>0</v>
      </c>
      <c r="F579" s="9">
        <f t="shared" si="630"/>
        <v>0</v>
      </c>
      <c r="G579" s="9">
        <f t="shared" si="630"/>
        <v>0</v>
      </c>
      <c r="H579" s="9">
        <f t="shared" si="630"/>
        <v>0</v>
      </c>
      <c r="I579" s="9">
        <f t="shared" si="630"/>
        <v>0</v>
      </c>
      <c r="J579" s="9">
        <f t="shared" si="630"/>
        <v>0</v>
      </c>
      <c r="K579" s="9">
        <f>K273</f>
        <v>0</v>
      </c>
      <c r="L579" s="9">
        <f t="shared" si="623"/>
        <v>591624000</v>
      </c>
      <c r="M579" s="9">
        <f t="shared" si="626"/>
        <v>0</v>
      </c>
      <c r="N579" s="9">
        <f t="shared" si="626"/>
        <v>591624000</v>
      </c>
      <c r="O579" s="9">
        <f>(L579-N579)</f>
        <v>0</v>
      </c>
      <c r="P579" s="9">
        <f t="shared" si="627"/>
        <v>0</v>
      </c>
      <c r="Q579" s="9">
        <f t="shared" si="627"/>
        <v>591624000</v>
      </c>
      <c r="R579" s="9">
        <f>N579-Q579</f>
        <v>0</v>
      </c>
      <c r="S579" s="9">
        <f t="shared" si="628"/>
        <v>0</v>
      </c>
      <c r="T579" s="9">
        <f t="shared" si="628"/>
        <v>550341783</v>
      </c>
      <c r="U579" s="9">
        <f t="shared" si="628"/>
        <v>37125783</v>
      </c>
      <c r="V579" s="9">
        <f t="shared" si="628"/>
        <v>550341783</v>
      </c>
      <c r="W579" s="9">
        <f>T579-V579</f>
        <v>0</v>
      </c>
      <c r="X579" s="47">
        <f>L579-Q579</f>
        <v>0</v>
      </c>
    </row>
    <row r="580" spans="1:24" ht="24.75" customHeight="1">
      <c r="A580" s="46" t="s">
        <v>661</v>
      </c>
      <c r="B580" s="4" t="s">
        <v>186</v>
      </c>
      <c r="C580" s="9">
        <f aca="true" t="shared" si="631" ref="C580:J580">C274</f>
        <v>865296000</v>
      </c>
      <c r="D580" s="9">
        <f t="shared" si="631"/>
        <v>0</v>
      </c>
      <c r="E580" s="9">
        <f t="shared" si="631"/>
        <v>0</v>
      </c>
      <c r="F580" s="9">
        <f t="shared" si="631"/>
        <v>0</v>
      </c>
      <c r="G580" s="9">
        <f t="shared" si="631"/>
        <v>0</v>
      </c>
      <c r="H580" s="9">
        <f t="shared" si="631"/>
        <v>0</v>
      </c>
      <c r="I580" s="9">
        <f t="shared" si="631"/>
        <v>0</v>
      </c>
      <c r="J580" s="9">
        <f t="shared" si="631"/>
        <v>0</v>
      </c>
      <c r="K580" s="9">
        <f>K274</f>
        <v>0</v>
      </c>
      <c r="L580" s="9">
        <f t="shared" si="623"/>
        <v>865296000</v>
      </c>
      <c r="M580" s="9">
        <f t="shared" si="626"/>
        <v>0</v>
      </c>
      <c r="N580" s="9">
        <f t="shared" si="626"/>
        <v>865296000</v>
      </c>
      <c r="O580" s="9">
        <f>(L580-N580)</f>
        <v>0</v>
      </c>
      <c r="P580" s="9">
        <f t="shared" si="627"/>
        <v>0</v>
      </c>
      <c r="Q580" s="9">
        <f t="shared" si="627"/>
        <v>865296000</v>
      </c>
      <c r="R580" s="9">
        <f>N580-Q580</f>
        <v>0</v>
      </c>
      <c r="S580" s="9">
        <f t="shared" si="628"/>
        <v>0</v>
      </c>
      <c r="T580" s="9">
        <f t="shared" si="628"/>
        <v>814237109</v>
      </c>
      <c r="U580" s="9">
        <f t="shared" si="628"/>
        <v>45918109</v>
      </c>
      <c r="V580" s="9">
        <f t="shared" si="628"/>
        <v>814237109</v>
      </c>
      <c r="W580" s="9">
        <f>T580-V580</f>
        <v>0</v>
      </c>
      <c r="X580" s="47">
        <f>L580-Q580</f>
        <v>0</v>
      </c>
    </row>
    <row r="581" spans="1:24" ht="24.75" customHeight="1">
      <c r="A581" s="44" t="s">
        <v>662</v>
      </c>
      <c r="B581" s="2" t="s">
        <v>88</v>
      </c>
      <c r="C581" s="8">
        <f>(C582+C584+C587+C592+C594)</f>
        <v>350000000</v>
      </c>
      <c r="D581" s="8">
        <f>(D582+D584+D587+D592+D594)</f>
        <v>0</v>
      </c>
      <c r="E581" s="8">
        <f aca="true" t="shared" si="632" ref="E581:K581">(E582+E584+E587+E592+E594)</f>
        <v>0</v>
      </c>
      <c r="F581" s="8">
        <f t="shared" si="632"/>
        <v>0</v>
      </c>
      <c r="G581" s="8">
        <f t="shared" si="632"/>
        <v>0</v>
      </c>
      <c r="H581" s="8">
        <f t="shared" si="632"/>
        <v>1142753404</v>
      </c>
      <c r="I581" s="8">
        <f t="shared" si="632"/>
        <v>0</v>
      </c>
      <c r="J581" s="8">
        <f t="shared" si="632"/>
        <v>969454944</v>
      </c>
      <c r="K581" s="8">
        <f t="shared" si="632"/>
        <v>361543972</v>
      </c>
      <c r="L581" s="8">
        <f t="shared" si="623"/>
        <v>2100664376</v>
      </c>
      <c r="M581" s="8">
        <f aca="true" t="shared" si="633" ref="M581:X581">(M582+M584+M587+M592+M594)</f>
        <v>24086940</v>
      </c>
      <c r="N581" s="8">
        <f t="shared" si="633"/>
        <v>1619952266</v>
      </c>
      <c r="O581" s="8">
        <f t="shared" si="633"/>
        <v>480712110</v>
      </c>
      <c r="P581" s="8">
        <f t="shared" si="633"/>
        <v>579678671</v>
      </c>
      <c r="Q581" s="8">
        <f t="shared" si="633"/>
        <v>1619952266</v>
      </c>
      <c r="R581" s="8">
        <f t="shared" si="633"/>
        <v>0</v>
      </c>
      <c r="S581" s="8">
        <f t="shared" si="633"/>
        <v>1056433574.8</v>
      </c>
      <c r="T581" s="8">
        <f t="shared" si="633"/>
        <v>1205895304.8</v>
      </c>
      <c r="U581" s="8">
        <f t="shared" si="633"/>
        <v>1081995702</v>
      </c>
      <c r="V581" s="8">
        <f t="shared" si="633"/>
        <v>1083995702</v>
      </c>
      <c r="W581" s="8">
        <f t="shared" si="633"/>
        <v>121899602.79999995</v>
      </c>
      <c r="X581" s="45">
        <f t="shared" si="633"/>
        <v>480712110</v>
      </c>
    </row>
    <row r="582" spans="1:24" ht="24.75" customHeight="1">
      <c r="A582" s="44" t="s">
        <v>742</v>
      </c>
      <c r="B582" s="2" t="s">
        <v>743</v>
      </c>
      <c r="C582" s="8">
        <f aca="true" t="shared" si="634" ref="C582:K582">(C583)</f>
        <v>0</v>
      </c>
      <c r="D582" s="8">
        <f t="shared" si="634"/>
        <v>0</v>
      </c>
      <c r="E582" s="8">
        <f t="shared" si="634"/>
        <v>0</v>
      </c>
      <c r="F582" s="8">
        <f t="shared" si="634"/>
        <v>0</v>
      </c>
      <c r="G582" s="8">
        <f t="shared" si="634"/>
        <v>0</v>
      </c>
      <c r="H582" s="8">
        <f t="shared" si="634"/>
        <v>50000000</v>
      </c>
      <c r="I582" s="8">
        <f t="shared" si="634"/>
        <v>0</v>
      </c>
      <c r="J582" s="8">
        <f t="shared" si="634"/>
        <v>0</v>
      </c>
      <c r="K582" s="8">
        <f t="shared" si="634"/>
        <v>0</v>
      </c>
      <c r="L582" s="8">
        <f t="shared" si="623"/>
        <v>50000000</v>
      </c>
      <c r="M582" s="8">
        <f aca="true" t="shared" si="635" ref="M582:X582">(M583)</f>
        <v>-2500000</v>
      </c>
      <c r="N582" s="8">
        <f t="shared" si="635"/>
        <v>47500000</v>
      </c>
      <c r="O582" s="8">
        <f t="shared" si="635"/>
        <v>2500000</v>
      </c>
      <c r="P582" s="8">
        <f t="shared" si="635"/>
        <v>5500000</v>
      </c>
      <c r="Q582" s="8">
        <f t="shared" si="635"/>
        <v>47500000</v>
      </c>
      <c r="R582" s="8">
        <f t="shared" si="635"/>
        <v>0</v>
      </c>
      <c r="S582" s="8">
        <f t="shared" si="635"/>
        <v>5500000</v>
      </c>
      <c r="T582" s="8">
        <f t="shared" si="635"/>
        <v>44500000</v>
      </c>
      <c r="U582" s="8">
        <f t="shared" si="635"/>
        <v>26000000</v>
      </c>
      <c r="V582" s="8">
        <f t="shared" si="635"/>
        <v>26000000</v>
      </c>
      <c r="W582" s="8">
        <f t="shared" si="635"/>
        <v>18500000</v>
      </c>
      <c r="X582" s="45">
        <f t="shared" si="635"/>
        <v>2500000</v>
      </c>
    </row>
    <row r="583" spans="1:24" ht="24.75" customHeight="1">
      <c r="A583" s="46" t="s">
        <v>744</v>
      </c>
      <c r="B583" s="4" t="s">
        <v>135</v>
      </c>
      <c r="C583" s="9">
        <f>C277</f>
        <v>0</v>
      </c>
      <c r="D583" s="9">
        <f aca="true" t="shared" si="636" ref="D583:K583">D277</f>
        <v>0</v>
      </c>
      <c r="E583" s="9">
        <f t="shared" si="636"/>
        <v>0</v>
      </c>
      <c r="F583" s="9">
        <f t="shared" si="636"/>
        <v>0</v>
      </c>
      <c r="G583" s="9">
        <f t="shared" si="636"/>
        <v>0</v>
      </c>
      <c r="H583" s="9">
        <f t="shared" si="636"/>
        <v>50000000</v>
      </c>
      <c r="I583" s="9">
        <f t="shared" si="636"/>
        <v>0</v>
      </c>
      <c r="J583" s="9">
        <f t="shared" si="636"/>
        <v>0</v>
      </c>
      <c r="K583" s="9">
        <f t="shared" si="636"/>
        <v>0</v>
      </c>
      <c r="L583" s="9">
        <f t="shared" si="623"/>
        <v>50000000</v>
      </c>
      <c r="M583" s="9">
        <f>M277</f>
        <v>-2500000</v>
      </c>
      <c r="N583" s="9">
        <f>N277</f>
        <v>47500000</v>
      </c>
      <c r="O583" s="9">
        <f>(L583-N583)</f>
        <v>2500000</v>
      </c>
      <c r="P583" s="9">
        <f>P277</f>
        <v>5500000</v>
      </c>
      <c r="Q583" s="9">
        <f>Q277</f>
        <v>47500000</v>
      </c>
      <c r="R583" s="9">
        <f>N583-Q583</f>
        <v>0</v>
      </c>
      <c r="S583" s="9">
        <f>S277</f>
        <v>5500000</v>
      </c>
      <c r="T583" s="9">
        <f>T277</f>
        <v>44500000</v>
      </c>
      <c r="U583" s="9">
        <f>U277</f>
        <v>26000000</v>
      </c>
      <c r="V583" s="9">
        <f>V277</f>
        <v>26000000</v>
      </c>
      <c r="W583" s="9">
        <f>T583-V583</f>
        <v>18500000</v>
      </c>
      <c r="X583" s="47">
        <f>L583-Q583</f>
        <v>2500000</v>
      </c>
    </row>
    <row r="584" spans="1:24" ht="24.75" customHeight="1">
      <c r="A584" s="44" t="s">
        <v>745</v>
      </c>
      <c r="B584" s="2" t="s">
        <v>746</v>
      </c>
      <c r="C584" s="8">
        <f>(C585+C586)</f>
        <v>0</v>
      </c>
      <c r="D584" s="8">
        <f aca="true" t="shared" si="637" ref="D584:K584">(D585+D586)</f>
        <v>0</v>
      </c>
      <c r="E584" s="8">
        <f t="shared" si="637"/>
        <v>0</v>
      </c>
      <c r="F584" s="8">
        <f t="shared" si="637"/>
        <v>0</v>
      </c>
      <c r="G584" s="8">
        <f t="shared" si="637"/>
        <v>0</v>
      </c>
      <c r="H584" s="8">
        <f t="shared" si="637"/>
        <v>372048354</v>
      </c>
      <c r="I584" s="8">
        <f t="shared" si="637"/>
        <v>0</v>
      </c>
      <c r="J584" s="8">
        <f t="shared" si="637"/>
        <v>357910972</v>
      </c>
      <c r="K584" s="8">
        <f t="shared" si="637"/>
        <v>259910972</v>
      </c>
      <c r="L584" s="8">
        <f>(C584+H584-I584+J584-K584)</f>
        <v>470048354</v>
      </c>
      <c r="M584" s="8">
        <f aca="true" t="shared" si="638" ref="M584:X584">(M585+M586)</f>
        <v>-184025329</v>
      </c>
      <c r="N584" s="8">
        <f t="shared" si="638"/>
        <v>286023025</v>
      </c>
      <c r="O584" s="8">
        <f t="shared" si="638"/>
        <v>184025329</v>
      </c>
      <c r="P584" s="8">
        <f t="shared" si="638"/>
        <v>-3713329</v>
      </c>
      <c r="Q584" s="8">
        <f t="shared" si="638"/>
        <v>286023025</v>
      </c>
      <c r="R584" s="8">
        <f t="shared" si="638"/>
        <v>0</v>
      </c>
      <c r="S584" s="8">
        <f t="shared" si="638"/>
        <v>42956295</v>
      </c>
      <c r="T584" s="8">
        <f t="shared" si="638"/>
        <v>58023025</v>
      </c>
      <c r="U584" s="8">
        <f t="shared" si="638"/>
        <v>53066730</v>
      </c>
      <c r="V584" s="8">
        <f t="shared" si="638"/>
        <v>55066730</v>
      </c>
      <c r="W584" s="8">
        <f t="shared" si="638"/>
        <v>2956295</v>
      </c>
      <c r="X584" s="45">
        <f t="shared" si="638"/>
        <v>184025329</v>
      </c>
    </row>
    <row r="585" spans="1:24" ht="24.75" customHeight="1">
      <c r="A585" s="46" t="s">
        <v>747</v>
      </c>
      <c r="B585" s="4" t="s">
        <v>367</v>
      </c>
      <c r="C585" s="9">
        <f>C279</f>
        <v>0</v>
      </c>
      <c r="D585" s="9">
        <f aca="true" t="shared" si="639" ref="D585:S586">D279</f>
        <v>0</v>
      </c>
      <c r="E585" s="9">
        <f t="shared" si="639"/>
        <v>0</v>
      </c>
      <c r="F585" s="9">
        <f t="shared" si="639"/>
        <v>0</v>
      </c>
      <c r="G585" s="9">
        <f t="shared" si="639"/>
        <v>0</v>
      </c>
      <c r="H585" s="9">
        <f t="shared" si="639"/>
        <v>372048354</v>
      </c>
      <c r="I585" s="9">
        <f t="shared" si="639"/>
        <v>0</v>
      </c>
      <c r="J585" s="9">
        <f t="shared" si="639"/>
        <v>250000000</v>
      </c>
      <c r="K585" s="9">
        <f>K279</f>
        <v>220000000</v>
      </c>
      <c r="L585" s="9">
        <f t="shared" si="623"/>
        <v>402048354</v>
      </c>
      <c r="M585" s="9">
        <f>M279</f>
        <v>-184025329</v>
      </c>
      <c r="N585" s="9">
        <f>N279</f>
        <v>218023025</v>
      </c>
      <c r="O585" s="9">
        <f>(L585-N585)</f>
        <v>184025329</v>
      </c>
      <c r="P585" s="9">
        <f>P279</f>
        <v>-3713329</v>
      </c>
      <c r="Q585" s="9">
        <f>Q279</f>
        <v>218023025</v>
      </c>
      <c r="R585" s="9">
        <f>N585-Q585</f>
        <v>0</v>
      </c>
      <c r="S585" s="9">
        <f>S279</f>
        <v>2956295</v>
      </c>
      <c r="T585" s="9">
        <f>T279</f>
        <v>18023025</v>
      </c>
      <c r="U585" s="9">
        <f>U279</f>
        <v>13066730</v>
      </c>
      <c r="V585" s="9">
        <f>V279</f>
        <v>15066730</v>
      </c>
      <c r="W585" s="9">
        <f>T585-V585</f>
        <v>2956295</v>
      </c>
      <c r="X585" s="47">
        <f>L585-Q585</f>
        <v>184025329</v>
      </c>
    </row>
    <row r="586" spans="1:24" ht="24.75" customHeight="1">
      <c r="A586" s="46" t="s">
        <v>763</v>
      </c>
      <c r="B586" s="4" t="s">
        <v>65</v>
      </c>
      <c r="C586" s="9">
        <v>0</v>
      </c>
      <c r="D586" s="9">
        <f t="shared" si="639"/>
        <v>0</v>
      </c>
      <c r="E586" s="9">
        <f t="shared" si="639"/>
        <v>0</v>
      </c>
      <c r="F586" s="9">
        <f t="shared" si="639"/>
        <v>0</v>
      </c>
      <c r="G586" s="9">
        <f t="shared" si="639"/>
        <v>0</v>
      </c>
      <c r="H586" s="9">
        <f t="shared" si="639"/>
        <v>0</v>
      </c>
      <c r="I586" s="9">
        <f t="shared" si="639"/>
        <v>0</v>
      </c>
      <c r="J586" s="9">
        <f t="shared" si="639"/>
        <v>107910972</v>
      </c>
      <c r="K586" s="9">
        <f>K280</f>
        <v>39910972</v>
      </c>
      <c r="L586" s="9">
        <f t="shared" si="623"/>
        <v>68000000</v>
      </c>
      <c r="M586" s="9">
        <f t="shared" si="639"/>
        <v>0</v>
      </c>
      <c r="N586" s="9">
        <f t="shared" si="639"/>
        <v>68000000</v>
      </c>
      <c r="O586" s="9">
        <f>(L586-N586)</f>
        <v>0</v>
      </c>
      <c r="P586" s="9">
        <f t="shared" si="639"/>
        <v>0</v>
      </c>
      <c r="Q586" s="9">
        <f t="shared" si="639"/>
        <v>68000000</v>
      </c>
      <c r="R586" s="9">
        <f>N586-Q586</f>
        <v>0</v>
      </c>
      <c r="S586" s="9">
        <f t="shared" si="639"/>
        <v>40000000</v>
      </c>
      <c r="T586" s="9">
        <f>T280</f>
        <v>40000000</v>
      </c>
      <c r="U586" s="9">
        <f>U280</f>
        <v>40000000</v>
      </c>
      <c r="V586" s="9">
        <f>V280</f>
        <v>40000000</v>
      </c>
      <c r="W586" s="9">
        <f>T586-V586</f>
        <v>0</v>
      </c>
      <c r="X586" s="47">
        <f>L586-Q586</f>
        <v>0</v>
      </c>
    </row>
    <row r="587" spans="1:24" ht="53.25" customHeight="1">
      <c r="A587" s="44" t="s">
        <v>663</v>
      </c>
      <c r="B587" s="2" t="s">
        <v>189</v>
      </c>
      <c r="C587" s="8">
        <f>C588+C590</f>
        <v>200000000</v>
      </c>
      <c r="D587" s="8">
        <f aca="true" t="shared" si="640" ref="D587:K587">D588+D590</f>
        <v>0</v>
      </c>
      <c r="E587" s="8">
        <f t="shared" si="640"/>
        <v>0</v>
      </c>
      <c r="F587" s="8">
        <f t="shared" si="640"/>
        <v>0</v>
      </c>
      <c r="G587" s="8">
        <f t="shared" si="640"/>
        <v>0</v>
      </c>
      <c r="H587" s="8">
        <f t="shared" si="640"/>
        <v>425000000</v>
      </c>
      <c r="I587" s="8">
        <f t="shared" si="640"/>
        <v>0</v>
      </c>
      <c r="J587" s="8">
        <f t="shared" si="640"/>
        <v>326418972</v>
      </c>
      <c r="K587" s="8">
        <f t="shared" si="640"/>
        <v>0</v>
      </c>
      <c r="L587" s="8">
        <f t="shared" si="623"/>
        <v>951418972</v>
      </c>
      <c r="M587" s="8">
        <f aca="true" t="shared" si="641" ref="M587:X587">M588+M590</f>
        <v>281723269</v>
      </c>
      <c r="N587" s="8">
        <f t="shared" si="641"/>
        <v>923142241</v>
      </c>
      <c r="O587" s="8">
        <f t="shared" si="641"/>
        <v>28276731</v>
      </c>
      <c r="P587" s="8">
        <f t="shared" si="641"/>
        <v>310000000</v>
      </c>
      <c r="Q587" s="8">
        <f t="shared" si="641"/>
        <v>923142241</v>
      </c>
      <c r="R587" s="8">
        <f t="shared" si="641"/>
        <v>0</v>
      </c>
      <c r="S587" s="8">
        <f t="shared" si="641"/>
        <v>797977279.8</v>
      </c>
      <c r="T587" s="8">
        <f t="shared" si="641"/>
        <v>797977279.8</v>
      </c>
      <c r="U587" s="8">
        <f t="shared" si="641"/>
        <v>714533972</v>
      </c>
      <c r="V587" s="8">
        <f t="shared" si="641"/>
        <v>714533972</v>
      </c>
      <c r="W587" s="8">
        <f t="shared" si="641"/>
        <v>83443307.79999995</v>
      </c>
      <c r="X587" s="45">
        <f t="shared" si="641"/>
        <v>28276731</v>
      </c>
    </row>
    <row r="588" spans="1:24" ht="33.75" customHeight="1">
      <c r="A588" s="44" t="s">
        <v>664</v>
      </c>
      <c r="B588" s="2" t="s">
        <v>191</v>
      </c>
      <c r="C588" s="8">
        <f>C589</f>
        <v>100000000</v>
      </c>
      <c r="D588" s="8">
        <f aca="true" t="shared" si="642" ref="D588:K588">D589</f>
        <v>0</v>
      </c>
      <c r="E588" s="8">
        <f t="shared" si="642"/>
        <v>0</v>
      </c>
      <c r="F588" s="8">
        <f t="shared" si="642"/>
        <v>0</v>
      </c>
      <c r="G588" s="8">
        <f t="shared" si="642"/>
        <v>0</v>
      </c>
      <c r="H588" s="8">
        <f t="shared" si="642"/>
        <v>125000000</v>
      </c>
      <c r="I588" s="8">
        <f t="shared" si="642"/>
        <v>0</v>
      </c>
      <c r="J588" s="8">
        <f t="shared" si="642"/>
        <v>150000000</v>
      </c>
      <c r="K588" s="8">
        <f t="shared" si="642"/>
        <v>0</v>
      </c>
      <c r="L588" s="8">
        <f t="shared" si="623"/>
        <v>375000000</v>
      </c>
      <c r="M588" s="8">
        <f aca="true" t="shared" si="643" ref="M588:X588">M589</f>
        <v>-1830189</v>
      </c>
      <c r="N588" s="8">
        <f t="shared" si="643"/>
        <v>363169811</v>
      </c>
      <c r="O588" s="8">
        <f t="shared" si="643"/>
        <v>11830189</v>
      </c>
      <c r="P588" s="8">
        <f t="shared" si="643"/>
        <v>10000000</v>
      </c>
      <c r="Q588" s="8">
        <f t="shared" si="643"/>
        <v>363169811</v>
      </c>
      <c r="R588" s="8">
        <f t="shared" si="643"/>
        <v>0</v>
      </c>
      <c r="S588" s="8">
        <f t="shared" si="643"/>
        <v>286267924.4</v>
      </c>
      <c r="T588" s="8">
        <f t="shared" si="643"/>
        <v>286267924.4</v>
      </c>
      <c r="U588" s="8">
        <f t="shared" si="643"/>
        <v>235000000</v>
      </c>
      <c r="V588" s="8">
        <f t="shared" si="643"/>
        <v>235000000</v>
      </c>
      <c r="W588" s="8">
        <f t="shared" si="643"/>
        <v>51267924.399999976</v>
      </c>
      <c r="X588" s="45">
        <f t="shared" si="643"/>
        <v>11830189</v>
      </c>
    </row>
    <row r="589" spans="1:24" ht="24.75" customHeight="1">
      <c r="A589" s="46" t="s">
        <v>665</v>
      </c>
      <c r="B589" s="4" t="s">
        <v>129</v>
      </c>
      <c r="C589" s="9">
        <f aca="true" t="shared" si="644" ref="C589:K589">C283</f>
        <v>100000000</v>
      </c>
      <c r="D589" s="9">
        <f t="shared" si="644"/>
        <v>0</v>
      </c>
      <c r="E589" s="9">
        <f t="shared" si="644"/>
        <v>0</v>
      </c>
      <c r="F589" s="9">
        <f t="shared" si="644"/>
        <v>0</v>
      </c>
      <c r="G589" s="9">
        <f t="shared" si="644"/>
        <v>0</v>
      </c>
      <c r="H589" s="9">
        <f t="shared" si="644"/>
        <v>125000000</v>
      </c>
      <c r="I589" s="9">
        <f t="shared" si="644"/>
        <v>0</v>
      </c>
      <c r="J589" s="9">
        <f t="shared" si="644"/>
        <v>150000000</v>
      </c>
      <c r="K589" s="9">
        <f t="shared" si="644"/>
        <v>0</v>
      </c>
      <c r="L589" s="9">
        <f t="shared" si="623"/>
        <v>375000000</v>
      </c>
      <c r="M589" s="9">
        <f>M283</f>
        <v>-1830189</v>
      </c>
      <c r="N589" s="9">
        <f>N283</f>
        <v>363169811</v>
      </c>
      <c r="O589" s="9">
        <f>(L589-N589)</f>
        <v>11830189</v>
      </c>
      <c r="P589" s="9">
        <f>P283</f>
        <v>10000000</v>
      </c>
      <c r="Q589" s="9">
        <f>Q283</f>
        <v>363169811</v>
      </c>
      <c r="R589" s="9">
        <f>N589-Q589</f>
        <v>0</v>
      </c>
      <c r="S589" s="9">
        <f>S283</f>
        <v>286267924.4</v>
      </c>
      <c r="T589" s="9">
        <f>T283</f>
        <v>286267924.4</v>
      </c>
      <c r="U589" s="9">
        <f>U283</f>
        <v>235000000</v>
      </c>
      <c r="V589" s="9">
        <f>V283</f>
        <v>235000000</v>
      </c>
      <c r="W589" s="9">
        <f>T589-V589</f>
        <v>51267924.399999976</v>
      </c>
      <c r="X589" s="47">
        <f>L589-Q589</f>
        <v>11830189</v>
      </c>
    </row>
    <row r="590" spans="1:24" ht="24.75" customHeight="1">
      <c r="A590" s="44" t="s">
        <v>666</v>
      </c>
      <c r="B590" s="2" t="s">
        <v>127</v>
      </c>
      <c r="C590" s="8">
        <f>C591</f>
        <v>100000000</v>
      </c>
      <c r="D590" s="8">
        <f aca="true" t="shared" si="645" ref="D590:K590">D591</f>
        <v>0</v>
      </c>
      <c r="E590" s="8">
        <f t="shared" si="645"/>
        <v>0</v>
      </c>
      <c r="F590" s="8">
        <f t="shared" si="645"/>
        <v>0</v>
      </c>
      <c r="G590" s="8">
        <f t="shared" si="645"/>
        <v>0</v>
      </c>
      <c r="H590" s="8">
        <f t="shared" si="645"/>
        <v>300000000</v>
      </c>
      <c r="I590" s="8">
        <f t="shared" si="645"/>
        <v>0</v>
      </c>
      <c r="J590" s="8">
        <f t="shared" si="645"/>
        <v>176418972</v>
      </c>
      <c r="K590" s="8">
        <f t="shared" si="645"/>
        <v>0</v>
      </c>
      <c r="L590" s="8">
        <f t="shared" si="623"/>
        <v>576418972</v>
      </c>
      <c r="M590" s="8">
        <f aca="true" t="shared" si="646" ref="M590:X590">M591</f>
        <v>283553458</v>
      </c>
      <c r="N590" s="8">
        <f t="shared" si="646"/>
        <v>559972430</v>
      </c>
      <c r="O590" s="8">
        <f t="shared" si="646"/>
        <v>16446542</v>
      </c>
      <c r="P590" s="8">
        <f t="shared" si="646"/>
        <v>300000000</v>
      </c>
      <c r="Q590" s="8">
        <f t="shared" si="646"/>
        <v>559972430</v>
      </c>
      <c r="R590" s="8">
        <f t="shared" si="646"/>
        <v>0</v>
      </c>
      <c r="S590" s="8">
        <f t="shared" si="646"/>
        <v>511709355.4</v>
      </c>
      <c r="T590" s="8">
        <f t="shared" si="646"/>
        <v>511709355.4</v>
      </c>
      <c r="U590" s="8">
        <f t="shared" si="646"/>
        <v>479533972</v>
      </c>
      <c r="V590" s="8">
        <f t="shared" si="646"/>
        <v>479533972</v>
      </c>
      <c r="W590" s="8">
        <f t="shared" si="646"/>
        <v>32175383.399999976</v>
      </c>
      <c r="X590" s="45">
        <f t="shared" si="646"/>
        <v>16446542</v>
      </c>
    </row>
    <row r="591" spans="1:24" ht="36.75" customHeight="1">
      <c r="A591" s="46" t="s">
        <v>667</v>
      </c>
      <c r="B591" s="4" t="s">
        <v>195</v>
      </c>
      <c r="C591" s="9">
        <f aca="true" t="shared" si="647" ref="C591:K591">C285</f>
        <v>100000000</v>
      </c>
      <c r="D591" s="9">
        <f t="shared" si="647"/>
        <v>0</v>
      </c>
      <c r="E591" s="9">
        <f t="shared" si="647"/>
        <v>0</v>
      </c>
      <c r="F591" s="9">
        <f t="shared" si="647"/>
        <v>0</v>
      </c>
      <c r="G591" s="9">
        <f t="shared" si="647"/>
        <v>0</v>
      </c>
      <c r="H591" s="9">
        <f t="shared" si="647"/>
        <v>300000000</v>
      </c>
      <c r="I591" s="9">
        <f t="shared" si="647"/>
        <v>0</v>
      </c>
      <c r="J591" s="9">
        <f t="shared" si="647"/>
        <v>176418972</v>
      </c>
      <c r="K591" s="9">
        <f t="shared" si="647"/>
        <v>0</v>
      </c>
      <c r="L591" s="9">
        <f t="shared" si="623"/>
        <v>576418972</v>
      </c>
      <c r="M591" s="9">
        <f>M285</f>
        <v>283553458</v>
      </c>
      <c r="N591" s="9">
        <f>N285</f>
        <v>559972430</v>
      </c>
      <c r="O591" s="9">
        <f>(L591-N591)</f>
        <v>16446542</v>
      </c>
      <c r="P591" s="9">
        <f>P285</f>
        <v>300000000</v>
      </c>
      <c r="Q591" s="9">
        <f>Q285</f>
        <v>559972430</v>
      </c>
      <c r="R591" s="9">
        <f>N591-Q591</f>
        <v>0</v>
      </c>
      <c r="S591" s="9">
        <f>S285</f>
        <v>511709355.4</v>
      </c>
      <c r="T591" s="9">
        <f>T285</f>
        <v>511709355.4</v>
      </c>
      <c r="U591" s="9">
        <f>U285</f>
        <v>479533972</v>
      </c>
      <c r="V591" s="9">
        <f>V285</f>
        <v>479533972</v>
      </c>
      <c r="W591" s="9">
        <f>T591-V591</f>
        <v>32175383.399999976</v>
      </c>
      <c r="X591" s="47">
        <f>L591-Q591</f>
        <v>16446542</v>
      </c>
    </row>
    <row r="592" spans="1:24" ht="38.25" customHeight="1">
      <c r="A592" s="44" t="s">
        <v>668</v>
      </c>
      <c r="B592" s="2" t="s">
        <v>197</v>
      </c>
      <c r="C592" s="8">
        <f>C593</f>
        <v>50000000</v>
      </c>
      <c r="D592" s="8">
        <f aca="true" t="shared" si="648" ref="D592:K592">D593</f>
        <v>0</v>
      </c>
      <c r="E592" s="8">
        <f t="shared" si="648"/>
        <v>0</v>
      </c>
      <c r="F592" s="8">
        <f t="shared" si="648"/>
        <v>0</v>
      </c>
      <c r="G592" s="8">
        <f t="shared" si="648"/>
        <v>0</v>
      </c>
      <c r="H592" s="8">
        <f t="shared" si="648"/>
        <v>100000000</v>
      </c>
      <c r="I592" s="8">
        <f t="shared" si="648"/>
        <v>0</v>
      </c>
      <c r="J592" s="8">
        <f t="shared" si="648"/>
        <v>0</v>
      </c>
      <c r="K592" s="8">
        <f t="shared" si="648"/>
        <v>28633000</v>
      </c>
      <c r="L592" s="8">
        <f t="shared" si="623"/>
        <v>121367000</v>
      </c>
      <c r="M592" s="8">
        <f aca="true" t="shared" si="649" ref="M592:X592">M593</f>
        <v>-47384000</v>
      </c>
      <c r="N592" s="8">
        <f t="shared" si="649"/>
        <v>54000000</v>
      </c>
      <c r="O592" s="8">
        <f t="shared" si="649"/>
        <v>67367000</v>
      </c>
      <c r="P592" s="8">
        <f t="shared" si="649"/>
        <v>18000000</v>
      </c>
      <c r="Q592" s="8">
        <f t="shared" si="649"/>
        <v>54000000</v>
      </c>
      <c r="R592" s="8">
        <f t="shared" si="649"/>
        <v>0</v>
      </c>
      <c r="S592" s="8">
        <f t="shared" si="649"/>
        <v>18000000</v>
      </c>
      <c r="T592" s="8">
        <f t="shared" si="649"/>
        <v>54000000</v>
      </c>
      <c r="U592" s="8">
        <f t="shared" si="649"/>
        <v>49000000</v>
      </c>
      <c r="V592" s="8">
        <f t="shared" si="649"/>
        <v>49000000</v>
      </c>
      <c r="W592" s="8">
        <f t="shared" si="649"/>
        <v>5000000</v>
      </c>
      <c r="X592" s="45">
        <f t="shared" si="649"/>
        <v>67367000</v>
      </c>
    </row>
    <row r="593" spans="1:24" ht="39" customHeight="1">
      <c r="A593" s="46" t="s">
        <v>669</v>
      </c>
      <c r="B593" s="4" t="s">
        <v>199</v>
      </c>
      <c r="C593" s="9">
        <f aca="true" t="shared" si="650" ref="C593:K593">C287</f>
        <v>50000000</v>
      </c>
      <c r="D593" s="9">
        <f t="shared" si="650"/>
        <v>0</v>
      </c>
      <c r="E593" s="9">
        <f t="shared" si="650"/>
        <v>0</v>
      </c>
      <c r="F593" s="9">
        <f t="shared" si="650"/>
        <v>0</v>
      </c>
      <c r="G593" s="9">
        <f t="shared" si="650"/>
        <v>0</v>
      </c>
      <c r="H593" s="9">
        <f t="shared" si="650"/>
        <v>100000000</v>
      </c>
      <c r="I593" s="9">
        <f t="shared" si="650"/>
        <v>0</v>
      </c>
      <c r="J593" s="9">
        <f t="shared" si="650"/>
        <v>0</v>
      </c>
      <c r="K593" s="9">
        <f t="shared" si="650"/>
        <v>28633000</v>
      </c>
      <c r="L593" s="9">
        <f t="shared" si="623"/>
        <v>121367000</v>
      </c>
      <c r="M593" s="9">
        <f>M287</f>
        <v>-47384000</v>
      </c>
      <c r="N593" s="9">
        <f>N287</f>
        <v>54000000</v>
      </c>
      <c r="O593" s="9">
        <f>(L593-N593)</f>
        <v>67367000</v>
      </c>
      <c r="P593" s="9">
        <f>P287</f>
        <v>18000000</v>
      </c>
      <c r="Q593" s="9">
        <f>Q287</f>
        <v>54000000</v>
      </c>
      <c r="R593" s="9">
        <f>N593-Q593</f>
        <v>0</v>
      </c>
      <c r="S593" s="9">
        <f>S287</f>
        <v>18000000</v>
      </c>
      <c r="T593" s="9">
        <f>T287</f>
        <v>54000000</v>
      </c>
      <c r="U593" s="9">
        <f>U287</f>
        <v>49000000</v>
      </c>
      <c r="V593" s="9">
        <f>V287</f>
        <v>49000000</v>
      </c>
      <c r="W593" s="9">
        <f>T593-V593</f>
        <v>5000000</v>
      </c>
      <c r="X593" s="47">
        <f>L593-Q593</f>
        <v>67367000</v>
      </c>
    </row>
    <row r="594" spans="1:24" ht="39.75" customHeight="1">
      <c r="A594" s="44" t="s">
        <v>670</v>
      </c>
      <c r="B594" s="2" t="s">
        <v>201</v>
      </c>
      <c r="C594" s="8">
        <f>(C595+C596)</f>
        <v>100000000</v>
      </c>
      <c r="D594" s="8">
        <f aca="true" t="shared" si="651" ref="D594:K594">(D595+D596)</f>
        <v>0</v>
      </c>
      <c r="E594" s="8">
        <f t="shared" si="651"/>
        <v>0</v>
      </c>
      <c r="F594" s="8">
        <f t="shared" si="651"/>
        <v>0</v>
      </c>
      <c r="G594" s="8">
        <f t="shared" si="651"/>
        <v>0</v>
      </c>
      <c r="H594" s="8">
        <f t="shared" si="651"/>
        <v>195705050</v>
      </c>
      <c r="I594" s="8">
        <f t="shared" si="651"/>
        <v>0</v>
      </c>
      <c r="J594" s="8">
        <f t="shared" si="651"/>
        <v>285125000</v>
      </c>
      <c r="K594" s="8">
        <f t="shared" si="651"/>
        <v>73000000</v>
      </c>
      <c r="L594" s="8">
        <f t="shared" si="623"/>
        <v>507830050</v>
      </c>
      <c r="M594" s="8">
        <f aca="true" t="shared" si="652" ref="M594:X594">(M595+M596)</f>
        <v>-23727000</v>
      </c>
      <c r="N594" s="8">
        <f t="shared" si="652"/>
        <v>309287000</v>
      </c>
      <c r="O594" s="8">
        <f t="shared" si="652"/>
        <v>198543050</v>
      </c>
      <c r="P594" s="8">
        <f t="shared" si="652"/>
        <v>249892000</v>
      </c>
      <c r="Q594" s="8">
        <f t="shared" si="652"/>
        <v>309287000</v>
      </c>
      <c r="R594" s="8">
        <f t="shared" si="652"/>
        <v>0</v>
      </c>
      <c r="S594" s="8">
        <f t="shared" si="652"/>
        <v>192000000</v>
      </c>
      <c r="T594" s="8">
        <f t="shared" si="652"/>
        <v>251395000</v>
      </c>
      <c r="U594" s="8">
        <f t="shared" si="652"/>
        <v>239395000</v>
      </c>
      <c r="V594" s="8">
        <f t="shared" si="652"/>
        <v>239395000</v>
      </c>
      <c r="W594" s="8">
        <f t="shared" si="652"/>
        <v>12000000</v>
      </c>
      <c r="X594" s="45">
        <f t="shared" si="652"/>
        <v>198543050</v>
      </c>
    </row>
    <row r="595" spans="1:24" ht="30" customHeight="1">
      <c r="A595" s="46" t="s">
        <v>671</v>
      </c>
      <c r="B595" s="4" t="s">
        <v>203</v>
      </c>
      <c r="C595" s="9">
        <f aca="true" t="shared" si="653" ref="C595:J595">C289</f>
        <v>50000000</v>
      </c>
      <c r="D595" s="9">
        <f t="shared" si="653"/>
        <v>0</v>
      </c>
      <c r="E595" s="9">
        <f t="shared" si="653"/>
        <v>0</v>
      </c>
      <c r="F595" s="9">
        <f t="shared" si="653"/>
        <v>0</v>
      </c>
      <c r="G595" s="9">
        <f t="shared" si="653"/>
        <v>0</v>
      </c>
      <c r="H595" s="9">
        <f t="shared" si="653"/>
        <v>45705050</v>
      </c>
      <c r="I595" s="9">
        <f t="shared" si="653"/>
        <v>0</v>
      </c>
      <c r="J595" s="9">
        <f t="shared" si="653"/>
        <v>185125000</v>
      </c>
      <c r="K595" s="9">
        <f>K289</f>
        <v>0</v>
      </c>
      <c r="L595" s="9">
        <f t="shared" si="623"/>
        <v>280830050</v>
      </c>
      <c r="M595" s="9">
        <f>M289</f>
        <v>-126522000</v>
      </c>
      <c r="N595" s="9">
        <f>N289</f>
        <v>110667000</v>
      </c>
      <c r="O595" s="9">
        <f>(L595-N595)</f>
        <v>170163050</v>
      </c>
      <c r="P595" s="9">
        <f>P289</f>
        <v>97892000</v>
      </c>
      <c r="Q595" s="9">
        <f>Q289</f>
        <v>110667000</v>
      </c>
      <c r="R595" s="9">
        <f>N595-Q595</f>
        <v>0</v>
      </c>
      <c r="S595" s="9">
        <f aca="true" t="shared" si="654" ref="S595:V596">S289</f>
        <v>40000000</v>
      </c>
      <c r="T595" s="9">
        <f t="shared" si="654"/>
        <v>52775000</v>
      </c>
      <c r="U595" s="9">
        <f t="shared" si="654"/>
        <v>52775000</v>
      </c>
      <c r="V595" s="9">
        <f t="shared" si="654"/>
        <v>52775000</v>
      </c>
      <c r="W595" s="9">
        <f>T595-V595</f>
        <v>0</v>
      </c>
      <c r="X595" s="47">
        <f>L595-Q595</f>
        <v>170163050</v>
      </c>
    </row>
    <row r="596" spans="1:24" ht="24.75" customHeight="1">
      <c r="A596" s="46" t="s">
        <v>672</v>
      </c>
      <c r="B596" s="4" t="s">
        <v>205</v>
      </c>
      <c r="C596" s="9">
        <f aca="true" t="shared" si="655" ref="C596:J596">C290</f>
        <v>50000000</v>
      </c>
      <c r="D596" s="9">
        <f t="shared" si="655"/>
        <v>0</v>
      </c>
      <c r="E596" s="9">
        <f t="shared" si="655"/>
        <v>0</v>
      </c>
      <c r="F596" s="9">
        <f t="shared" si="655"/>
        <v>0</v>
      </c>
      <c r="G596" s="9">
        <f t="shared" si="655"/>
        <v>0</v>
      </c>
      <c r="H596" s="9">
        <f t="shared" si="655"/>
        <v>150000000</v>
      </c>
      <c r="I596" s="9">
        <f t="shared" si="655"/>
        <v>0</v>
      </c>
      <c r="J596" s="9">
        <f t="shared" si="655"/>
        <v>100000000</v>
      </c>
      <c r="K596" s="9">
        <f>K290</f>
        <v>73000000</v>
      </c>
      <c r="L596" s="9">
        <f t="shared" si="623"/>
        <v>227000000</v>
      </c>
      <c r="M596" s="9">
        <f>M290</f>
        <v>102795000</v>
      </c>
      <c r="N596" s="9">
        <f>N290</f>
        <v>198620000</v>
      </c>
      <c r="O596" s="9">
        <f>(L596-N596)</f>
        <v>28380000</v>
      </c>
      <c r="P596" s="9">
        <f>P290</f>
        <v>152000000</v>
      </c>
      <c r="Q596" s="9">
        <f>Q290</f>
        <v>198620000</v>
      </c>
      <c r="R596" s="9">
        <f>N596-Q596</f>
        <v>0</v>
      </c>
      <c r="S596" s="9">
        <f t="shared" si="654"/>
        <v>152000000</v>
      </c>
      <c r="T596" s="9">
        <f t="shared" si="654"/>
        <v>198620000</v>
      </c>
      <c r="U596" s="9">
        <f t="shared" si="654"/>
        <v>186620000</v>
      </c>
      <c r="V596" s="9">
        <f t="shared" si="654"/>
        <v>186620000</v>
      </c>
      <c r="W596" s="9">
        <f>T596-V596</f>
        <v>12000000</v>
      </c>
      <c r="X596" s="47">
        <f>L596-Q596</f>
        <v>28380000</v>
      </c>
    </row>
    <row r="597" spans="1:24" ht="24.75" customHeight="1">
      <c r="A597" s="44" t="s">
        <v>749</v>
      </c>
      <c r="B597" s="2" t="s">
        <v>750</v>
      </c>
      <c r="C597" s="8">
        <f aca="true" t="shared" si="656" ref="C597:K597">(C598)</f>
        <v>0</v>
      </c>
      <c r="D597" s="8">
        <f t="shared" si="656"/>
        <v>0</v>
      </c>
      <c r="E597" s="8">
        <f t="shared" si="656"/>
        <v>0</v>
      </c>
      <c r="F597" s="8">
        <f t="shared" si="656"/>
        <v>0</v>
      </c>
      <c r="G597" s="8">
        <f t="shared" si="656"/>
        <v>0</v>
      </c>
      <c r="H597" s="8">
        <f t="shared" si="656"/>
        <v>3216299712</v>
      </c>
      <c r="I597" s="8">
        <f t="shared" si="656"/>
        <v>0</v>
      </c>
      <c r="J597" s="8">
        <f t="shared" si="656"/>
        <v>0</v>
      </c>
      <c r="K597" s="8">
        <f t="shared" si="656"/>
        <v>0</v>
      </c>
      <c r="L597" s="8">
        <f t="shared" si="623"/>
        <v>3216299712</v>
      </c>
      <c r="M597" s="8">
        <f aca="true" t="shared" si="657" ref="M597:X597">(M598)</f>
        <v>-45974673</v>
      </c>
      <c r="N597" s="8">
        <f t="shared" si="657"/>
        <v>3170325039</v>
      </c>
      <c r="O597" s="8">
        <f t="shared" si="657"/>
        <v>45974673</v>
      </c>
      <c r="P597" s="8">
        <f t="shared" si="657"/>
        <v>128538239</v>
      </c>
      <c r="Q597" s="8">
        <f t="shared" si="657"/>
        <v>3170325039</v>
      </c>
      <c r="R597" s="8">
        <f t="shared" si="657"/>
        <v>0</v>
      </c>
      <c r="S597" s="8">
        <f t="shared" si="657"/>
        <v>0</v>
      </c>
      <c r="T597" s="8">
        <f t="shared" si="657"/>
        <v>0</v>
      </c>
      <c r="U597" s="8">
        <f t="shared" si="657"/>
        <v>0</v>
      </c>
      <c r="V597" s="8">
        <f t="shared" si="657"/>
        <v>0</v>
      </c>
      <c r="W597" s="8">
        <f t="shared" si="657"/>
        <v>0</v>
      </c>
      <c r="X597" s="45">
        <f t="shared" si="657"/>
        <v>45974673</v>
      </c>
    </row>
    <row r="598" spans="1:24" ht="24.75" customHeight="1">
      <c r="A598" s="46" t="s">
        <v>751</v>
      </c>
      <c r="B598" s="4" t="s">
        <v>752</v>
      </c>
      <c r="C598" s="9">
        <f>C292</f>
        <v>0</v>
      </c>
      <c r="D598" s="9">
        <f aca="true" t="shared" si="658" ref="D598:K598">D292</f>
        <v>0</v>
      </c>
      <c r="E598" s="9">
        <f t="shared" si="658"/>
        <v>0</v>
      </c>
      <c r="F598" s="9">
        <f t="shared" si="658"/>
        <v>0</v>
      </c>
      <c r="G598" s="9">
        <f t="shared" si="658"/>
        <v>0</v>
      </c>
      <c r="H598" s="9">
        <f t="shared" si="658"/>
        <v>3216299712</v>
      </c>
      <c r="I598" s="9">
        <f t="shared" si="658"/>
        <v>0</v>
      </c>
      <c r="J598" s="9">
        <f t="shared" si="658"/>
        <v>0</v>
      </c>
      <c r="K598" s="9">
        <f t="shared" si="658"/>
        <v>0</v>
      </c>
      <c r="L598" s="9">
        <f t="shared" si="623"/>
        <v>3216299712</v>
      </c>
      <c r="M598" s="9">
        <f aca="true" t="shared" si="659" ref="M598:V598">M292</f>
        <v>-45974673</v>
      </c>
      <c r="N598" s="9">
        <f t="shared" si="659"/>
        <v>3170325039</v>
      </c>
      <c r="O598" s="9">
        <f>(L598-N598)</f>
        <v>45974673</v>
      </c>
      <c r="P598" s="9">
        <f t="shared" si="659"/>
        <v>128538239</v>
      </c>
      <c r="Q598" s="9">
        <f t="shared" si="659"/>
        <v>3170325039</v>
      </c>
      <c r="R598" s="9">
        <f>N598-Q598</f>
        <v>0</v>
      </c>
      <c r="S598" s="9">
        <f t="shared" si="659"/>
        <v>0</v>
      </c>
      <c r="T598" s="9">
        <f t="shared" si="659"/>
        <v>0</v>
      </c>
      <c r="U598" s="9">
        <f t="shared" si="659"/>
        <v>0</v>
      </c>
      <c r="V598" s="9">
        <f t="shared" si="659"/>
        <v>0</v>
      </c>
      <c r="W598" s="9">
        <f>T598-V598</f>
        <v>0</v>
      </c>
      <c r="X598" s="47">
        <f>L598-Q598</f>
        <v>45974673</v>
      </c>
    </row>
    <row r="599" spans="1:24" ht="24.75" customHeight="1">
      <c r="A599" s="44" t="s">
        <v>753</v>
      </c>
      <c r="B599" s="2" t="s">
        <v>754</v>
      </c>
      <c r="C599" s="8">
        <f aca="true" t="shared" si="660" ref="C599:K599">(C600)</f>
        <v>0</v>
      </c>
      <c r="D599" s="8">
        <f t="shared" si="660"/>
        <v>0</v>
      </c>
      <c r="E599" s="8">
        <f t="shared" si="660"/>
        <v>0</v>
      </c>
      <c r="F599" s="8">
        <f t="shared" si="660"/>
        <v>0</v>
      </c>
      <c r="G599" s="8">
        <f t="shared" si="660"/>
        <v>0</v>
      </c>
      <c r="H599" s="8">
        <f t="shared" si="660"/>
        <v>2000000000</v>
      </c>
      <c r="I599" s="8">
        <f t="shared" si="660"/>
        <v>0</v>
      </c>
      <c r="J599" s="8">
        <f t="shared" si="660"/>
        <v>610000000</v>
      </c>
      <c r="K599" s="8">
        <f t="shared" si="660"/>
        <v>0</v>
      </c>
      <c r="L599" s="8">
        <f t="shared" si="623"/>
        <v>2610000000</v>
      </c>
      <c r="M599" s="8">
        <f aca="true" t="shared" si="661" ref="M599:X599">(M600)</f>
        <v>2606860717</v>
      </c>
      <c r="N599" s="8">
        <f t="shared" si="661"/>
        <v>2606860717</v>
      </c>
      <c r="O599" s="8">
        <f t="shared" si="661"/>
        <v>3139283</v>
      </c>
      <c r="P599" s="8">
        <f t="shared" si="661"/>
        <v>2606860717</v>
      </c>
      <c r="Q599" s="8">
        <f t="shared" si="661"/>
        <v>2606860717</v>
      </c>
      <c r="R599" s="8">
        <f t="shared" si="661"/>
        <v>0</v>
      </c>
      <c r="S599" s="8">
        <f t="shared" si="661"/>
        <v>2606860717</v>
      </c>
      <c r="T599" s="8">
        <f t="shared" si="661"/>
        <v>2606860717</v>
      </c>
      <c r="U599" s="8">
        <f t="shared" si="661"/>
        <v>2149386796</v>
      </c>
      <c r="V599" s="8">
        <f t="shared" si="661"/>
        <v>2149386796</v>
      </c>
      <c r="W599" s="8">
        <f t="shared" si="661"/>
        <v>457473921</v>
      </c>
      <c r="X599" s="45">
        <f t="shared" si="661"/>
        <v>3139283</v>
      </c>
    </row>
    <row r="600" spans="1:24" ht="24.75" customHeight="1">
      <c r="A600" s="46" t="s">
        <v>755</v>
      </c>
      <c r="B600" s="4" t="s">
        <v>756</v>
      </c>
      <c r="C600" s="9">
        <f>C294</f>
        <v>0</v>
      </c>
      <c r="D600" s="9">
        <f aca="true" t="shared" si="662" ref="D600:K600">D294</f>
        <v>0</v>
      </c>
      <c r="E600" s="9">
        <f t="shared" si="662"/>
        <v>0</v>
      </c>
      <c r="F600" s="9">
        <f t="shared" si="662"/>
        <v>0</v>
      </c>
      <c r="G600" s="9">
        <f t="shared" si="662"/>
        <v>0</v>
      </c>
      <c r="H600" s="9">
        <f t="shared" si="662"/>
        <v>2000000000</v>
      </c>
      <c r="I600" s="9">
        <f t="shared" si="662"/>
        <v>0</v>
      </c>
      <c r="J600" s="9">
        <f t="shared" si="662"/>
        <v>610000000</v>
      </c>
      <c r="K600" s="9">
        <f t="shared" si="662"/>
        <v>0</v>
      </c>
      <c r="L600" s="9">
        <f t="shared" si="623"/>
        <v>2610000000</v>
      </c>
      <c r="M600" s="9">
        <f>M294</f>
        <v>2606860717</v>
      </c>
      <c r="N600" s="9">
        <f>N294</f>
        <v>2606860717</v>
      </c>
      <c r="O600" s="9">
        <f>(L600-N600)</f>
        <v>3139283</v>
      </c>
      <c r="P600" s="9">
        <f>P294</f>
        <v>2606860717</v>
      </c>
      <c r="Q600" s="9">
        <f>Q294</f>
        <v>2606860717</v>
      </c>
      <c r="R600" s="9">
        <f>N600-Q600</f>
        <v>0</v>
      </c>
      <c r="S600" s="9">
        <f>S294</f>
        <v>2606860717</v>
      </c>
      <c r="T600" s="9">
        <f>T294</f>
        <v>2606860717</v>
      </c>
      <c r="U600" s="9">
        <f>U294</f>
        <v>2149386796</v>
      </c>
      <c r="V600" s="9">
        <f>V294</f>
        <v>2149386796</v>
      </c>
      <c r="W600" s="9">
        <f>T600-V600</f>
        <v>457473921</v>
      </c>
      <c r="X600" s="47">
        <f>L600-Q600</f>
        <v>3139283</v>
      </c>
    </row>
    <row r="601" spans="1:24" ht="31.5" customHeight="1">
      <c r="A601" s="44" t="s">
        <v>757</v>
      </c>
      <c r="B601" s="2" t="s">
        <v>758</v>
      </c>
      <c r="C601" s="8">
        <f aca="true" t="shared" si="663" ref="C601:K601">(C602)</f>
        <v>0</v>
      </c>
      <c r="D601" s="8">
        <f t="shared" si="663"/>
        <v>0</v>
      </c>
      <c r="E601" s="8">
        <f t="shared" si="663"/>
        <v>0</v>
      </c>
      <c r="F601" s="8">
        <f t="shared" si="663"/>
        <v>0</v>
      </c>
      <c r="G601" s="8">
        <f t="shared" si="663"/>
        <v>0</v>
      </c>
      <c r="H601" s="8">
        <f t="shared" si="663"/>
        <v>5100000000</v>
      </c>
      <c r="I601" s="8">
        <f t="shared" si="663"/>
        <v>0</v>
      </c>
      <c r="J601" s="8">
        <f t="shared" si="663"/>
        <v>5600000000</v>
      </c>
      <c r="K601" s="8">
        <f t="shared" si="663"/>
        <v>610000000</v>
      </c>
      <c r="L601" s="8">
        <f t="shared" si="623"/>
        <v>10090000000</v>
      </c>
      <c r="M601" s="8">
        <f aca="true" t="shared" si="664" ref="M601:X601">(M602)</f>
        <v>1309674098</v>
      </c>
      <c r="N601" s="8">
        <f t="shared" si="664"/>
        <v>1322309724</v>
      </c>
      <c r="O601" s="8">
        <f t="shared" si="664"/>
        <v>8767690276</v>
      </c>
      <c r="P601" s="8">
        <f t="shared" si="664"/>
        <v>1309674098</v>
      </c>
      <c r="Q601" s="8">
        <f t="shared" si="664"/>
        <v>1322309724</v>
      </c>
      <c r="R601" s="8">
        <f t="shared" si="664"/>
        <v>0</v>
      </c>
      <c r="S601" s="8">
        <f t="shared" si="664"/>
        <v>1309674098</v>
      </c>
      <c r="T601" s="8">
        <f t="shared" si="664"/>
        <v>1322309724</v>
      </c>
      <c r="U601" s="8">
        <f t="shared" si="664"/>
        <v>1309674098</v>
      </c>
      <c r="V601" s="8">
        <f t="shared" si="664"/>
        <v>1322309724</v>
      </c>
      <c r="W601" s="8">
        <f t="shared" si="664"/>
        <v>0</v>
      </c>
      <c r="X601" s="45">
        <f t="shared" si="664"/>
        <v>8767690276</v>
      </c>
    </row>
    <row r="602" spans="1:24" ht="24.75" customHeight="1">
      <c r="A602" s="46" t="s">
        <v>759</v>
      </c>
      <c r="B602" s="4" t="s">
        <v>760</v>
      </c>
      <c r="C602" s="9">
        <f>C296</f>
        <v>0</v>
      </c>
      <c r="D602" s="9">
        <f aca="true" t="shared" si="665" ref="D602:V602">D296</f>
        <v>0</v>
      </c>
      <c r="E602" s="9">
        <f t="shared" si="665"/>
        <v>0</v>
      </c>
      <c r="F602" s="9">
        <f t="shared" si="665"/>
        <v>0</v>
      </c>
      <c r="G602" s="9">
        <f t="shared" si="665"/>
        <v>0</v>
      </c>
      <c r="H602" s="9">
        <f t="shared" si="665"/>
        <v>5100000000</v>
      </c>
      <c r="I602" s="9">
        <f t="shared" si="665"/>
        <v>0</v>
      </c>
      <c r="J602" s="9">
        <f t="shared" si="665"/>
        <v>5600000000</v>
      </c>
      <c r="K602" s="9">
        <f t="shared" si="665"/>
        <v>610000000</v>
      </c>
      <c r="L602" s="9">
        <f t="shared" si="623"/>
        <v>10090000000</v>
      </c>
      <c r="M602" s="9">
        <f t="shared" si="665"/>
        <v>1309674098</v>
      </c>
      <c r="N602" s="9">
        <f t="shared" si="665"/>
        <v>1322309724</v>
      </c>
      <c r="O602" s="9">
        <f>(L602-N602)</f>
        <v>8767690276</v>
      </c>
      <c r="P602" s="9">
        <f t="shared" si="665"/>
        <v>1309674098</v>
      </c>
      <c r="Q602" s="9">
        <f t="shared" si="665"/>
        <v>1322309724</v>
      </c>
      <c r="R602" s="9">
        <f>N602-Q602</f>
        <v>0</v>
      </c>
      <c r="S602" s="9">
        <f t="shared" si="665"/>
        <v>1309674098</v>
      </c>
      <c r="T602" s="9">
        <f t="shared" si="665"/>
        <v>1322309724</v>
      </c>
      <c r="U602" s="9">
        <f t="shared" si="665"/>
        <v>1309674098</v>
      </c>
      <c r="V602" s="9">
        <f t="shared" si="665"/>
        <v>1322309724</v>
      </c>
      <c r="W602" s="9">
        <f>T602-V602</f>
        <v>0</v>
      </c>
      <c r="X602" s="47">
        <f>L602-Q602</f>
        <v>8767690276</v>
      </c>
    </row>
    <row r="603" spans="1:24" ht="24.75" customHeight="1">
      <c r="A603" s="44" t="s">
        <v>573</v>
      </c>
      <c r="B603" s="2" t="s">
        <v>3</v>
      </c>
      <c r="C603" s="8">
        <f>C604</f>
        <v>2174709722</v>
      </c>
      <c r="D603" s="8">
        <f aca="true" t="shared" si="666" ref="D603:K604">D604</f>
        <v>0</v>
      </c>
      <c r="E603" s="8">
        <f t="shared" si="666"/>
        <v>0</v>
      </c>
      <c r="F603" s="8">
        <f t="shared" si="666"/>
        <v>0</v>
      </c>
      <c r="G603" s="8">
        <f t="shared" si="666"/>
        <v>1433295858</v>
      </c>
      <c r="H603" s="8">
        <f t="shared" si="666"/>
        <v>0</v>
      </c>
      <c r="I603" s="8">
        <f t="shared" si="666"/>
        <v>0</v>
      </c>
      <c r="J603" s="8">
        <f t="shared" si="666"/>
        <v>0</v>
      </c>
      <c r="K603" s="8">
        <f t="shared" si="666"/>
        <v>1433295858</v>
      </c>
      <c r="L603" s="8">
        <f t="shared" si="623"/>
        <v>741413864</v>
      </c>
      <c r="M603" s="8">
        <f aca="true" t="shared" si="667" ref="M603:X604">M604</f>
        <v>0</v>
      </c>
      <c r="N603" s="8">
        <f t="shared" si="667"/>
        <v>0</v>
      </c>
      <c r="O603" s="8">
        <f t="shared" si="667"/>
        <v>741413864</v>
      </c>
      <c r="P603" s="8">
        <f t="shared" si="667"/>
        <v>0</v>
      </c>
      <c r="Q603" s="8">
        <f t="shared" si="667"/>
        <v>0</v>
      </c>
      <c r="R603" s="8">
        <f t="shared" si="667"/>
        <v>0</v>
      </c>
      <c r="S603" s="8">
        <f t="shared" si="667"/>
        <v>0</v>
      </c>
      <c r="T603" s="8">
        <f t="shared" si="667"/>
        <v>0</v>
      </c>
      <c r="U603" s="8">
        <f t="shared" si="667"/>
        <v>0</v>
      </c>
      <c r="V603" s="8">
        <f t="shared" si="667"/>
        <v>0</v>
      </c>
      <c r="W603" s="8">
        <f t="shared" si="667"/>
        <v>0</v>
      </c>
      <c r="X603" s="45">
        <f t="shared" si="667"/>
        <v>741413864</v>
      </c>
    </row>
    <row r="604" spans="1:24" ht="24.75" customHeight="1">
      <c r="A604" s="44" t="s">
        <v>207</v>
      </c>
      <c r="B604" s="2" t="s">
        <v>208</v>
      </c>
      <c r="C604" s="8">
        <f>C605</f>
        <v>2174709722</v>
      </c>
      <c r="D604" s="8">
        <f t="shared" si="666"/>
        <v>0</v>
      </c>
      <c r="E604" s="8">
        <f t="shared" si="666"/>
        <v>0</v>
      </c>
      <c r="F604" s="8">
        <f t="shared" si="666"/>
        <v>0</v>
      </c>
      <c r="G604" s="8">
        <f t="shared" si="666"/>
        <v>1433295858</v>
      </c>
      <c r="H604" s="8">
        <f t="shared" si="666"/>
        <v>0</v>
      </c>
      <c r="I604" s="8">
        <f t="shared" si="666"/>
        <v>0</v>
      </c>
      <c r="J604" s="8">
        <f t="shared" si="666"/>
        <v>0</v>
      </c>
      <c r="K604" s="8">
        <f t="shared" si="666"/>
        <v>1433295858</v>
      </c>
      <c r="L604" s="8">
        <f t="shared" si="623"/>
        <v>741413864</v>
      </c>
      <c r="M604" s="8">
        <f t="shared" si="667"/>
        <v>0</v>
      </c>
      <c r="N604" s="8">
        <f t="shared" si="667"/>
        <v>0</v>
      </c>
      <c r="O604" s="8">
        <f t="shared" si="667"/>
        <v>741413864</v>
      </c>
      <c r="P604" s="8">
        <f t="shared" si="667"/>
        <v>0</v>
      </c>
      <c r="Q604" s="8">
        <f t="shared" si="667"/>
        <v>0</v>
      </c>
      <c r="R604" s="8">
        <f t="shared" si="667"/>
        <v>0</v>
      </c>
      <c r="S604" s="8">
        <f t="shared" si="667"/>
        <v>0</v>
      </c>
      <c r="T604" s="8">
        <f t="shared" si="667"/>
        <v>0</v>
      </c>
      <c r="U604" s="8">
        <f t="shared" si="667"/>
        <v>0</v>
      </c>
      <c r="V604" s="8">
        <f t="shared" si="667"/>
        <v>0</v>
      </c>
      <c r="W604" s="8">
        <f t="shared" si="667"/>
        <v>0</v>
      </c>
      <c r="X604" s="45">
        <f t="shared" si="667"/>
        <v>741413864</v>
      </c>
    </row>
    <row r="605" spans="1:24" ht="24.75" customHeight="1">
      <c r="A605" s="46" t="s">
        <v>673</v>
      </c>
      <c r="B605" s="4" t="s">
        <v>210</v>
      </c>
      <c r="C605" s="9">
        <f aca="true" t="shared" si="668" ref="C605:K605">C299</f>
        <v>2174709722</v>
      </c>
      <c r="D605" s="9">
        <f t="shared" si="668"/>
        <v>0</v>
      </c>
      <c r="E605" s="9">
        <f t="shared" si="668"/>
        <v>0</v>
      </c>
      <c r="F605" s="9">
        <f t="shared" si="668"/>
        <v>0</v>
      </c>
      <c r="G605" s="9">
        <f t="shared" si="668"/>
        <v>1433295858</v>
      </c>
      <c r="H605" s="9">
        <f t="shared" si="668"/>
        <v>0</v>
      </c>
      <c r="I605" s="9">
        <f t="shared" si="668"/>
        <v>0</v>
      </c>
      <c r="J605" s="9">
        <f t="shared" si="668"/>
        <v>0</v>
      </c>
      <c r="K605" s="9">
        <f t="shared" si="668"/>
        <v>1433295858</v>
      </c>
      <c r="L605" s="16">
        <f t="shared" si="623"/>
        <v>741413864</v>
      </c>
      <c r="M605" s="9">
        <f>M299</f>
        <v>0</v>
      </c>
      <c r="N605" s="9">
        <f>N299</f>
        <v>0</v>
      </c>
      <c r="O605" s="9">
        <f>(L605-N605)</f>
        <v>741413864</v>
      </c>
      <c r="P605" s="9">
        <f>P299</f>
        <v>0</v>
      </c>
      <c r="Q605" s="9">
        <f>Q299</f>
        <v>0</v>
      </c>
      <c r="R605" s="9">
        <f>N605-Q605</f>
        <v>0</v>
      </c>
      <c r="S605" s="9">
        <f>S299</f>
        <v>0</v>
      </c>
      <c r="T605" s="9">
        <f>T299</f>
        <v>0</v>
      </c>
      <c r="U605" s="9">
        <f>U299</f>
        <v>0</v>
      </c>
      <c r="V605" s="9">
        <f>V299</f>
        <v>0</v>
      </c>
      <c r="W605" s="9">
        <f>T605-V605</f>
        <v>0</v>
      </c>
      <c r="X605" s="47">
        <f>L605-Q605</f>
        <v>741413864</v>
      </c>
    </row>
    <row r="606" spans="1:24" ht="24.75" customHeight="1">
      <c r="A606" s="44" t="s">
        <v>573</v>
      </c>
      <c r="B606" s="2" t="s">
        <v>3</v>
      </c>
      <c r="C606" s="8">
        <f>C607</f>
        <v>1000</v>
      </c>
      <c r="D606" s="8">
        <f aca="true" t="shared" si="669" ref="D606:K607">D607</f>
        <v>0</v>
      </c>
      <c r="E606" s="8">
        <f t="shared" si="669"/>
        <v>0</v>
      </c>
      <c r="F606" s="8">
        <f t="shared" si="669"/>
        <v>0</v>
      </c>
      <c r="G606" s="8">
        <f t="shared" si="669"/>
        <v>1000</v>
      </c>
      <c r="H606" s="8">
        <f t="shared" si="669"/>
        <v>0</v>
      </c>
      <c r="I606" s="8">
        <f t="shared" si="669"/>
        <v>0</v>
      </c>
      <c r="J606" s="8">
        <f t="shared" si="669"/>
        <v>0</v>
      </c>
      <c r="K606" s="8">
        <f t="shared" si="669"/>
        <v>1000</v>
      </c>
      <c r="L606" s="8">
        <f t="shared" si="623"/>
        <v>0</v>
      </c>
      <c r="M606" s="8">
        <f aca="true" t="shared" si="670" ref="M606:X607">M607</f>
        <v>0</v>
      </c>
      <c r="N606" s="8">
        <f t="shared" si="670"/>
        <v>0</v>
      </c>
      <c r="O606" s="8">
        <f t="shared" si="670"/>
        <v>0</v>
      </c>
      <c r="P606" s="8">
        <f t="shared" si="670"/>
        <v>0</v>
      </c>
      <c r="Q606" s="8">
        <f t="shared" si="670"/>
        <v>0</v>
      </c>
      <c r="R606" s="8">
        <f t="shared" si="670"/>
        <v>0</v>
      </c>
      <c r="S606" s="8">
        <f t="shared" si="670"/>
        <v>0</v>
      </c>
      <c r="T606" s="8">
        <f t="shared" si="670"/>
        <v>0</v>
      </c>
      <c r="U606" s="8">
        <f t="shared" si="670"/>
        <v>0</v>
      </c>
      <c r="V606" s="8">
        <f t="shared" si="670"/>
        <v>0</v>
      </c>
      <c r="W606" s="8">
        <f t="shared" si="670"/>
        <v>0</v>
      </c>
      <c r="X606" s="45">
        <f t="shared" si="670"/>
        <v>0</v>
      </c>
    </row>
    <row r="607" spans="1:24" ht="24.75" customHeight="1">
      <c r="A607" s="60" t="s">
        <v>674</v>
      </c>
      <c r="B607" s="2" t="s">
        <v>208</v>
      </c>
      <c r="C607" s="8">
        <f>C608</f>
        <v>1000</v>
      </c>
      <c r="D607" s="8">
        <f t="shared" si="669"/>
        <v>0</v>
      </c>
      <c r="E607" s="8">
        <f t="shared" si="669"/>
        <v>0</v>
      </c>
      <c r="F607" s="8">
        <f t="shared" si="669"/>
        <v>0</v>
      </c>
      <c r="G607" s="8">
        <f t="shared" si="669"/>
        <v>1000</v>
      </c>
      <c r="H607" s="8">
        <f t="shared" si="669"/>
        <v>0</v>
      </c>
      <c r="I607" s="8">
        <f t="shared" si="669"/>
        <v>0</v>
      </c>
      <c r="J607" s="8">
        <f t="shared" si="669"/>
        <v>0</v>
      </c>
      <c r="K607" s="8">
        <f t="shared" si="669"/>
        <v>1000</v>
      </c>
      <c r="L607" s="8">
        <f t="shared" si="623"/>
        <v>0</v>
      </c>
      <c r="M607" s="8">
        <f t="shared" si="670"/>
        <v>0</v>
      </c>
      <c r="N607" s="8">
        <f t="shared" si="670"/>
        <v>0</v>
      </c>
      <c r="O607" s="8">
        <f t="shared" si="670"/>
        <v>0</v>
      </c>
      <c r="P607" s="8">
        <f t="shared" si="670"/>
        <v>0</v>
      </c>
      <c r="Q607" s="8">
        <f t="shared" si="670"/>
        <v>0</v>
      </c>
      <c r="R607" s="8">
        <f t="shared" si="670"/>
        <v>0</v>
      </c>
      <c r="S607" s="8">
        <f t="shared" si="670"/>
        <v>0</v>
      </c>
      <c r="T607" s="8">
        <f t="shared" si="670"/>
        <v>0</v>
      </c>
      <c r="U607" s="8">
        <f t="shared" si="670"/>
        <v>0</v>
      </c>
      <c r="V607" s="8">
        <f t="shared" si="670"/>
        <v>0</v>
      </c>
      <c r="W607" s="8">
        <f t="shared" si="670"/>
        <v>0</v>
      </c>
      <c r="X607" s="45">
        <f t="shared" si="670"/>
        <v>0</v>
      </c>
    </row>
    <row r="608" spans="1:24" ht="24.75" customHeight="1">
      <c r="A608" s="46" t="s">
        <v>675</v>
      </c>
      <c r="B608" s="4" t="s">
        <v>214</v>
      </c>
      <c r="C608" s="9">
        <f aca="true" t="shared" si="671" ref="C608:K608">C302</f>
        <v>1000</v>
      </c>
      <c r="D608" s="9">
        <f t="shared" si="671"/>
        <v>0</v>
      </c>
      <c r="E608" s="9">
        <f t="shared" si="671"/>
        <v>0</v>
      </c>
      <c r="F608" s="9">
        <f t="shared" si="671"/>
        <v>0</v>
      </c>
      <c r="G608" s="9">
        <f t="shared" si="671"/>
        <v>1000</v>
      </c>
      <c r="H608" s="9">
        <f t="shared" si="671"/>
        <v>0</v>
      </c>
      <c r="I608" s="9">
        <f t="shared" si="671"/>
        <v>0</v>
      </c>
      <c r="J608" s="9">
        <f t="shared" si="671"/>
        <v>0</v>
      </c>
      <c r="K608" s="9">
        <f t="shared" si="671"/>
        <v>1000</v>
      </c>
      <c r="L608" s="9">
        <f t="shared" si="623"/>
        <v>0</v>
      </c>
      <c r="M608" s="9">
        <f>M302</f>
        <v>0</v>
      </c>
      <c r="N608" s="9">
        <f>N302</f>
        <v>0</v>
      </c>
      <c r="O608" s="9">
        <f>(L608-N608)</f>
        <v>0</v>
      </c>
      <c r="P608" s="9">
        <f>P302</f>
        <v>0</v>
      </c>
      <c r="Q608" s="9">
        <f>Q302</f>
        <v>0</v>
      </c>
      <c r="R608" s="9">
        <f>N608-Q608</f>
        <v>0</v>
      </c>
      <c r="S608" s="9">
        <f>S302</f>
        <v>0</v>
      </c>
      <c r="T608" s="9">
        <f>T302</f>
        <v>0</v>
      </c>
      <c r="U608" s="9">
        <f>U302</f>
        <v>0</v>
      </c>
      <c r="V608" s="9">
        <f>V302</f>
        <v>0</v>
      </c>
      <c r="W608" s="9">
        <f>T608-V608</f>
        <v>0</v>
      </c>
      <c r="X608" s="47">
        <f>L608-Q608</f>
        <v>0</v>
      </c>
    </row>
    <row r="609" spans="1:24" s="7" customFormat="1" ht="27" customHeight="1">
      <c r="A609" s="61"/>
      <c r="B609" s="6" t="s">
        <v>481</v>
      </c>
      <c r="C609" s="8">
        <f>SUM(C395)</f>
        <v>374487848074</v>
      </c>
      <c r="D609" s="8">
        <f aca="true" t="shared" si="672" ref="D609:X609">SUM(D395)</f>
        <v>2537243434</v>
      </c>
      <c r="E609" s="8">
        <f t="shared" si="672"/>
        <v>0</v>
      </c>
      <c r="F609" s="8">
        <f t="shared" si="672"/>
        <v>23037460365</v>
      </c>
      <c r="G609" s="8">
        <f t="shared" si="672"/>
        <v>23037460365</v>
      </c>
      <c r="H609" s="8">
        <f t="shared" si="672"/>
        <v>15410911148</v>
      </c>
      <c r="I609" s="8">
        <f t="shared" si="672"/>
        <v>0</v>
      </c>
      <c r="J609" s="8">
        <f t="shared" si="672"/>
        <v>48478787566</v>
      </c>
      <c r="K609" s="8">
        <f t="shared" si="672"/>
        <v>48478787566</v>
      </c>
      <c r="L609" s="8">
        <f t="shared" si="672"/>
        <v>389898759222</v>
      </c>
      <c r="M609" s="8">
        <f t="shared" si="672"/>
        <v>49060162377.21</v>
      </c>
      <c r="N609" s="8">
        <f t="shared" si="672"/>
        <v>376408001094.91003</v>
      </c>
      <c r="O609" s="8">
        <f t="shared" si="672"/>
        <v>13490758127.09</v>
      </c>
      <c r="P609" s="8">
        <f t="shared" si="672"/>
        <v>52439382339.21</v>
      </c>
      <c r="Q609" s="8">
        <f t="shared" si="672"/>
        <v>376408001094.91003</v>
      </c>
      <c r="R609" s="8">
        <f t="shared" si="672"/>
        <v>0</v>
      </c>
      <c r="S609" s="8">
        <f t="shared" si="672"/>
        <v>56620166476.68</v>
      </c>
      <c r="T609" s="8">
        <f t="shared" si="672"/>
        <v>369364087768.71</v>
      </c>
      <c r="U609" s="8">
        <f t="shared" si="672"/>
        <v>56084068196.88</v>
      </c>
      <c r="V609" s="8">
        <f t="shared" si="672"/>
        <v>364730902605.91003</v>
      </c>
      <c r="W609" s="8">
        <f t="shared" si="672"/>
        <v>4633185162.8</v>
      </c>
      <c r="X609" s="45">
        <f t="shared" si="672"/>
        <v>13490758127.09</v>
      </c>
    </row>
    <row r="610" spans="1:24" s="7" customFormat="1" ht="24.75" customHeight="1" thickBot="1">
      <c r="A610" s="62"/>
      <c r="B610" s="63" t="s">
        <v>740</v>
      </c>
      <c r="C610" s="64">
        <f aca="true" t="shared" si="673" ref="C610:X610">C609+C305</f>
        <v>374487848074</v>
      </c>
      <c r="D610" s="64">
        <f t="shared" si="673"/>
        <v>2537243434</v>
      </c>
      <c r="E610" s="64">
        <f t="shared" si="673"/>
        <v>0</v>
      </c>
      <c r="F610" s="64">
        <f t="shared" si="673"/>
        <v>23037460365</v>
      </c>
      <c r="G610" s="64">
        <f t="shared" si="673"/>
        <v>23037460365</v>
      </c>
      <c r="H610" s="64">
        <f t="shared" si="673"/>
        <v>26159655388</v>
      </c>
      <c r="I610" s="64">
        <f t="shared" si="673"/>
        <v>0</v>
      </c>
      <c r="J610" s="64">
        <f t="shared" si="673"/>
        <v>48478787566</v>
      </c>
      <c r="K610" s="64">
        <f t="shared" si="673"/>
        <v>48478787566</v>
      </c>
      <c r="L610" s="64">
        <f t="shared" si="673"/>
        <v>400647503462</v>
      </c>
      <c r="M610" s="64">
        <f t="shared" si="673"/>
        <v>47516461871.76</v>
      </c>
      <c r="N610" s="64">
        <f t="shared" si="673"/>
        <v>385612824829.46</v>
      </c>
      <c r="O610" s="64">
        <f t="shared" si="673"/>
        <v>15034678632.54</v>
      </c>
      <c r="P610" s="64">
        <f t="shared" si="673"/>
        <v>50895681833.76</v>
      </c>
      <c r="Q610" s="64">
        <f t="shared" si="673"/>
        <v>385612824829.46</v>
      </c>
      <c r="R610" s="64">
        <f t="shared" si="673"/>
        <v>0</v>
      </c>
      <c r="S610" s="64">
        <f t="shared" si="673"/>
        <v>59934835997.23</v>
      </c>
      <c r="T610" s="64">
        <f t="shared" si="673"/>
        <v>378568911502.82</v>
      </c>
      <c r="U610" s="64">
        <f t="shared" si="673"/>
        <v>58476851866.43</v>
      </c>
      <c r="V610" s="64">
        <f t="shared" si="673"/>
        <v>372951440489.02</v>
      </c>
      <c r="W610" s="64">
        <f t="shared" si="673"/>
        <v>5617471013.8</v>
      </c>
      <c r="X610" s="65">
        <f t="shared" si="673"/>
        <v>15034678632.54</v>
      </c>
    </row>
    <row r="611" spans="1:24" s="7" customFormat="1" ht="15" customHeight="1">
      <c r="A611" s="5"/>
      <c r="B611" s="5"/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</row>
    <row r="612" spans="1:24" s="7" customFormat="1" ht="15" customHeight="1">
      <c r="A612" s="5"/>
      <c r="B612" s="5"/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</row>
    <row r="613" spans="1:24" s="7" customFormat="1" ht="15" customHeight="1">
      <c r="A613" s="5"/>
      <c r="B613" s="5"/>
      <c r="C613" s="21"/>
      <c r="D613" s="21"/>
      <c r="E613" s="21"/>
      <c r="F613" s="21"/>
      <c r="G613" s="21"/>
      <c r="H613" s="21"/>
      <c r="I613" s="21"/>
      <c r="J613" s="21"/>
      <c r="K613" s="21"/>
      <c r="L613" s="21"/>
      <c r="M613" s="21"/>
      <c r="N613" s="21"/>
      <c r="O613" s="21"/>
      <c r="P613" s="21"/>
      <c r="Q613" s="21"/>
      <c r="R613" s="21"/>
      <c r="S613" s="21"/>
      <c r="T613" s="21"/>
      <c r="U613" s="21"/>
      <c r="V613" s="21"/>
      <c r="W613" s="21"/>
      <c r="X613" s="21"/>
    </row>
    <row r="614" spans="1:22" s="71" customFormat="1" ht="12" customHeight="1">
      <c r="A614" s="75" t="s">
        <v>136</v>
      </c>
      <c r="J614" s="75" t="s">
        <v>142</v>
      </c>
      <c r="K614" s="70"/>
      <c r="L614" s="70"/>
      <c r="P614" s="70"/>
      <c r="T614" s="70"/>
      <c r="U614" s="70"/>
      <c r="V614" s="70"/>
    </row>
    <row r="615" spans="1:16" s="71" customFormat="1" ht="12" customHeight="1">
      <c r="A615" s="71" t="s">
        <v>137</v>
      </c>
      <c r="J615" s="71" t="s">
        <v>764</v>
      </c>
      <c r="P615" s="70"/>
    </row>
    <row r="616" spans="1:19" s="71" customFormat="1" ht="12" customHeight="1">
      <c r="A616" s="75"/>
      <c r="M616" s="70"/>
      <c r="N616" s="70"/>
      <c r="O616" s="70"/>
      <c r="P616" s="70"/>
      <c r="S616" s="70"/>
    </row>
    <row r="617" spans="1:16" s="71" customFormat="1" ht="12" customHeight="1">
      <c r="A617" s="75"/>
      <c r="M617" s="70"/>
      <c r="N617" s="70"/>
      <c r="O617" s="70"/>
      <c r="P617" s="70"/>
    </row>
    <row r="618" spans="1:17" s="71" customFormat="1" ht="12" customHeight="1">
      <c r="A618" s="75" t="s">
        <v>741</v>
      </c>
      <c r="M618" s="70"/>
      <c r="N618" s="70"/>
      <c r="O618" s="70"/>
      <c r="P618" s="70"/>
      <c r="Q618" s="75"/>
    </row>
    <row r="619" spans="1:17" s="71" customFormat="1" ht="12" customHeight="1">
      <c r="A619" s="71" t="s">
        <v>139</v>
      </c>
      <c r="M619" s="70"/>
      <c r="N619" s="70"/>
      <c r="O619" s="70"/>
      <c r="P619" s="70"/>
      <c r="Q619" s="70"/>
    </row>
    <row r="620" spans="13:22" s="69" customFormat="1" ht="12" customHeight="1">
      <c r="M620" s="72"/>
      <c r="N620" s="72"/>
      <c r="O620" s="72"/>
      <c r="P620" s="72"/>
      <c r="Q620" s="72"/>
      <c r="R620" s="72"/>
      <c r="S620" s="72"/>
      <c r="T620" s="72"/>
      <c r="U620" s="72"/>
      <c r="V620" s="72"/>
    </row>
    <row r="621" spans="13:22" s="69" customFormat="1" ht="12" customHeight="1">
      <c r="M621" s="72"/>
      <c r="N621" s="72"/>
      <c r="O621" s="72"/>
      <c r="P621" s="72"/>
      <c r="Q621" s="72"/>
      <c r="R621" s="72"/>
      <c r="S621" s="72"/>
      <c r="T621" s="72"/>
      <c r="U621" s="72"/>
      <c r="V621" s="72"/>
    </row>
    <row r="622" spans="13:22" s="69" customFormat="1" ht="12" customHeight="1">
      <c r="M622" s="72"/>
      <c r="N622" s="72"/>
      <c r="O622" s="72"/>
      <c r="P622" s="72"/>
      <c r="Q622" s="72"/>
      <c r="R622" s="72"/>
      <c r="S622" s="72"/>
      <c r="T622" s="72"/>
      <c r="U622" s="72"/>
      <c r="V622" s="72"/>
    </row>
    <row r="623" ht="12" customHeight="1"/>
    <row r="624" spans="1:21" ht="18" customHeight="1">
      <c r="A624" s="93" t="s">
        <v>769</v>
      </c>
      <c r="B624" s="94"/>
      <c r="C624" s="94"/>
      <c r="D624" s="94"/>
      <c r="E624" s="94"/>
      <c r="F624" s="94"/>
      <c r="G624" s="94"/>
      <c r="H624" s="94"/>
      <c r="I624" s="94"/>
      <c r="J624" s="94"/>
      <c r="K624" s="94"/>
      <c r="L624" s="94"/>
      <c r="M624" s="94"/>
      <c r="N624" s="94"/>
      <c r="O624" s="94"/>
      <c r="P624" s="70"/>
      <c r="Q624" s="70"/>
      <c r="R624" s="70"/>
      <c r="S624" s="70"/>
      <c r="T624" s="70"/>
      <c r="U624" s="70"/>
    </row>
    <row r="625" spans="1:21" ht="33.75" customHeight="1">
      <c r="A625" s="76" t="s">
        <v>768</v>
      </c>
      <c r="B625" s="76"/>
      <c r="C625" s="76"/>
      <c r="D625" s="76"/>
      <c r="E625" s="76"/>
      <c r="F625" s="76"/>
      <c r="G625" s="76"/>
      <c r="H625" s="76"/>
      <c r="I625" s="76"/>
      <c r="J625" s="76"/>
      <c r="K625" s="76"/>
      <c r="L625" s="76"/>
      <c r="M625" s="76"/>
      <c r="N625" s="76"/>
      <c r="O625" s="76"/>
      <c r="P625" s="76"/>
      <c r="Q625" s="76"/>
      <c r="R625" s="76"/>
      <c r="S625" s="76"/>
      <c r="T625" s="76"/>
      <c r="U625" s="76"/>
    </row>
    <row r="626" ht="15" customHeight="1"/>
    <row r="627" spans="13:15" ht="15" customHeight="1">
      <c r="M627" s="5"/>
      <c r="N627" s="5"/>
      <c r="O627" s="5"/>
    </row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</sheetData>
  <sheetProtection sheet="1"/>
  <mergeCells count="29">
    <mergeCell ref="A624:O624"/>
    <mergeCell ref="A9:A10"/>
    <mergeCell ref="B5:C5"/>
    <mergeCell ref="B6:C6"/>
    <mergeCell ref="B7:C7"/>
    <mergeCell ref="M9:M10"/>
    <mergeCell ref="N9:N10"/>
    <mergeCell ref="C9:C10"/>
    <mergeCell ref="D9:G9"/>
    <mergeCell ref="H9:K9"/>
    <mergeCell ref="T9:T10"/>
    <mergeCell ref="B1:C1"/>
    <mergeCell ref="D1:V1"/>
    <mergeCell ref="B2:C2"/>
    <mergeCell ref="B3:C3"/>
    <mergeCell ref="D3:V3"/>
    <mergeCell ref="U9:U10"/>
    <mergeCell ref="V9:V10"/>
    <mergeCell ref="B4:C4"/>
    <mergeCell ref="A625:U625"/>
    <mergeCell ref="B9:B10"/>
    <mergeCell ref="W9:W10"/>
    <mergeCell ref="X9:X10"/>
    <mergeCell ref="O9:O10"/>
    <mergeCell ref="P9:P10"/>
    <mergeCell ref="Q9:Q10"/>
    <mergeCell ref="R9:R10"/>
    <mergeCell ref="S9:S10"/>
    <mergeCell ref="L9:L10"/>
  </mergeCells>
  <printOptions/>
  <pageMargins left="0.35433070866141736" right="0" top="0.3937007874015748" bottom="0.3937007874015748" header="0.31496062992125984" footer="0.31496062992125984"/>
  <pageSetup horizontalDpi="600" verticalDpi="600" orientation="landscape" paperSize="133" scale="45" r:id="rId2"/>
  <headerFooter>
    <oddFooter>&amp;CPágina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2014-10-14T14:11:13Z</cp:lastPrinted>
  <dcterms:created xsi:type="dcterms:W3CDTF">2010-03-03T13:51:31Z</dcterms:created>
  <dcterms:modified xsi:type="dcterms:W3CDTF">2015-05-29T19:42:53Z</dcterms:modified>
  <cp:category/>
  <cp:version/>
  <cp:contentType/>
  <cp:contentStatus/>
</cp:coreProperties>
</file>